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DGESS MUAFH\CADRE SECTORIEL DE DIALOGUE\CSD_ITCH\CSD_ITCH 2023_RAPPORT A MI-PARCOURS\DOCS FINAUX\PA ACTUALISE\"/>
    </mc:Choice>
  </mc:AlternateContent>
  <bookViews>
    <workbookView xWindow="0" yWindow="0" windowWidth="20490" windowHeight="7155" activeTab="1"/>
  </bookViews>
  <sheets>
    <sheet name="PROGRAMMATION PHYSIQUE" sheetId="1" r:id="rId1"/>
    <sheet name="PROGRAMMATION FINANCIERE" sheetId="2" r:id="rId2"/>
    <sheet name="Feuil1" sheetId="3" r:id="rId3"/>
    <sheet name="A RECHERCHER" sheetId="8" r:id="rId4"/>
    <sheet name="PDVS+ONU HAB" sheetId="7" r:id="rId5"/>
    <sheet name="Feuil2" sheetId="4" r:id="rId6"/>
    <sheet name="TOTAL" sheetId="5" r:id="rId7"/>
    <sheet name="Feuil4" sheetId="6" r:id="rId8"/>
  </sheets>
  <definedNames>
    <definedName name="_ftn1" localSheetId="0">'PROGRAMMATION PHYSIQUE'!#REF!</definedName>
    <definedName name="_ftn2" localSheetId="0">'PROGRAMMATION PHYSIQUE'!#REF!</definedName>
    <definedName name="_ftnref1" localSheetId="0">'PROGRAMMATION PHYSIQUE'!#REF!</definedName>
    <definedName name="_ftnref2" localSheetId="0">'PROGRAMMATION PHYSIQUE'!#REF!</definedName>
    <definedName name="_Hlk126331135" localSheetId="1">'PROGRAMMATION FINANCIERE'!#REF!</definedName>
    <definedName name="_Hlk126331274" localSheetId="1">'PROGRAMMATION FINANCIERE'!#REF!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5" l="1"/>
  <c r="F15" i="5"/>
  <c r="F9" i="5"/>
  <c r="F20" i="5"/>
  <c r="Q20" i="2"/>
  <c r="Q17" i="2"/>
  <c r="Q15" i="2"/>
  <c r="Q9" i="2"/>
  <c r="H9" i="3"/>
  <c r="I9" i="3"/>
  <c r="I29" i="3" s="1"/>
  <c r="G9" i="3"/>
  <c r="G29" i="3"/>
  <c r="K8" i="8"/>
  <c r="G8" i="8"/>
  <c r="I8" i="8"/>
  <c r="H8" i="8"/>
  <c r="I5" i="7"/>
  <c r="H5" i="7"/>
  <c r="G5" i="7"/>
  <c r="F3" i="7"/>
  <c r="K5" i="7"/>
  <c r="H29" i="3"/>
  <c r="K29" i="3"/>
  <c r="F19" i="3"/>
  <c r="F16" i="3"/>
  <c r="K8" i="3"/>
  <c r="F7" i="3"/>
  <c r="K6" i="3"/>
  <c r="F6" i="3"/>
  <c r="K5" i="3"/>
  <c r="F5" i="3"/>
  <c r="K4" i="3"/>
  <c r="F3" i="3"/>
  <c r="F23" i="2" l="1"/>
  <c r="F20" i="2"/>
  <c r="K11" i="2"/>
  <c r="K9" i="2"/>
  <c r="K8" i="2"/>
  <c r="K7" i="2"/>
  <c r="N30" i="1"/>
  <c r="N29" i="1"/>
  <c r="G27" i="2" l="1"/>
  <c r="F27" i="2"/>
  <c r="M28" i="1"/>
  <c r="H27" i="1"/>
  <c r="I27" i="1" s="1"/>
  <c r="J27" i="1" s="1"/>
  <c r="G27" i="1"/>
  <c r="L30" i="1"/>
  <c r="L29" i="1"/>
  <c r="F5" i="2"/>
  <c r="K34" i="2" l="1"/>
  <c r="G34" i="2"/>
  <c r="H34" i="2"/>
  <c r="I34" i="2"/>
  <c r="F34" i="2"/>
  <c r="L6" i="6" l="1"/>
  <c r="K7" i="6"/>
  <c r="J7" i="6"/>
  <c r="K3" i="6"/>
  <c r="E8" i="6"/>
  <c r="F8" i="6"/>
  <c r="G8" i="6"/>
  <c r="H8" i="6"/>
  <c r="I8" i="6"/>
  <c r="J2" i="6"/>
  <c r="D8" i="6"/>
  <c r="D6" i="6"/>
  <c r="D5" i="6"/>
  <c r="D4" i="6"/>
  <c r="D2" i="6"/>
  <c r="I40" i="2" l="1"/>
  <c r="H40" i="2"/>
  <c r="G40" i="2"/>
  <c r="F40" i="2"/>
  <c r="H27" i="2"/>
  <c r="I27" i="2"/>
  <c r="K27" i="2"/>
  <c r="K5" i="2"/>
  <c r="G5" i="2"/>
  <c r="H5" i="2"/>
  <c r="I5" i="2"/>
  <c r="F10" i="2"/>
  <c r="F9" i="2"/>
  <c r="F8" i="2"/>
  <c r="F6" i="2"/>
  <c r="F29" i="2" l="1"/>
</calcChain>
</file>

<file path=xl/comments1.xml><?xml version="1.0" encoding="utf-8"?>
<comments xmlns="http://schemas.openxmlformats.org/spreadsheetml/2006/main">
  <authors>
    <author>Zalissa Sawadogo</author>
  </authors>
  <commentList>
    <comment ref="A39" authorId="0" shapeId="0">
      <text>
        <r>
          <rPr>
            <b/>
            <sz val="9"/>
            <color indexed="81"/>
            <rFont val="Tahoma"/>
            <family val="2"/>
          </rPr>
          <t>Zalissa Sawadogo:</t>
        </r>
        <r>
          <rPr>
            <sz val="9"/>
            <color indexed="81"/>
            <rFont val="Tahoma"/>
            <family val="2"/>
          </rPr>
          <t xml:space="preserve">
Produit déplacé du pilier 2 Action 2009 "Mise en œuvre d'un Programme d'urbanisme de crise" au Pilier 3 Action "Planification, aménagement des espaces urbains et ruraux et renforcement de l'équipement urbain"</t>
        </r>
      </text>
    </comment>
  </commentList>
</comments>
</file>

<file path=xl/sharedStrings.xml><?xml version="1.0" encoding="utf-8"?>
<sst xmlns="http://schemas.openxmlformats.org/spreadsheetml/2006/main" count="573" uniqueCount="149">
  <si>
    <t>N°</t>
  </si>
  <si>
    <t>Actions prioritaires</t>
  </si>
  <si>
    <t>Origine de l'action</t>
  </si>
  <si>
    <t>Indicateurs</t>
  </si>
  <si>
    <t>Valeur de Référence</t>
  </si>
  <si>
    <t>Année de référence</t>
  </si>
  <si>
    <t>Cible 2025</t>
  </si>
  <si>
    <t>Prev. Phys. 2023</t>
  </si>
  <si>
    <t>Prev. Phys. 2024</t>
  </si>
  <si>
    <t>Prev. Phys. 2025</t>
  </si>
  <si>
    <t>Structures responsables</t>
  </si>
  <si>
    <t>PS-ITCH</t>
  </si>
  <si>
    <t>PS- ITCH</t>
  </si>
  <si>
    <t> Pilier 2 : Répondre à la crise humanitaire</t>
  </si>
  <si>
    <t> Axe 1 : Consolider la résilience, la sécurité, la cohésion sociale et la paix</t>
  </si>
  <si>
    <t> OS 1.1 : Renforcer la résilience des populations et des communautés au risque de basculement dans la radicalisation et l’extrémisme violent</t>
  </si>
  <si>
    <t>Mise en œuvre d'un Programme d'urbanisme de crise (PUC)</t>
  </si>
  <si>
    <t>MUAFH</t>
  </si>
  <si>
    <t>Le programme d’urgence de renforcement de l’urbanité des villes et localités à forte prégnance de PDI est mis en œuvre</t>
  </si>
  <si>
    <t>PUC/SNDHU</t>
  </si>
  <si>
    <t>Un centre de réinsertion sociale et de formation professionnelle est réalisé au profit des PDI</t>
  </si>
  <si>
    <t>Un complexe des pupilles de la Nation est réalisé</t>
  </si>
  <si>
    <t>Pilier 3 : Refonder l’État et améliorer la gouvernance</t>
  </si>
  <si>
    <t>OS 4.4 : Développer des infrastructures de qualité et résilientes, pour favoriser la transformation structurelle de l'économie</t>
  </si>
  <si>
    <t>Axe 2 : Approfondir les réformes institutionnelles et moderniser l’administration publique</t>
  </si>
  <si>
    <t>OS 2.1 : Promouvoir la démocratie et la bonne gouvernance politique</t>
  </si>
  <si>
    <t>OS 2.3 : Promouvoir la bonne gouvernance économique, financière et les coopérations régionales et internationales</t>
  </si>
  <si>
    <t xml:space="preserve">Informatisation du cadastre foncier national et détermination d'une autorité unique de rattachement </t>
  </si>
  <si>
    <t>Agenda</t>
  </si>
  <si>
    <t>Niveau de déploiement des plateformes (%)</t>
  </si>
  <si>
    <t>100 </t>
  </si>
  <si>
    <t>Tous les plans d'aménagement sont mobilisés et numérisés</t>
  </si>
  <si>
    <t xml:space="preserve">Disponibilité d'une base de données du cadastre foncier national </t>
  </si>
  <si>
    <t>Une base de données spatiales et des métadonnées sur les lotissements des treize régions du Burkina Faso sont réalisées</t>
  </si>
  <si>
    <t xml:space="preserve">Disponibilité de la base de données </t>
  </si>
  <si>
    <t>DPG</t>
  </si>
  <si>
    <t>Mise en place d’un mécanisme de financement de la planification, de l’aménagement urbain et du logement</t>
  </si>
  <si>
    <t>SNDHU</t>
  </si>
  <si>
    <t xml:space="preserve">Réforme des textes régissant le foncier et prévention des dérives en matière de construction et de foncier </t>
  </si>
  <si>
    <t xml:space="preserve"> Nombre de lois adoptés </t>
  </si>
  <si>
    <t xml:space="preserve">La loi portant code de l’urbanisme et de la construction est relue </t>
  </si>
  <si>
    <t xml:space="preserve">Disponibilité de la loi adoptée </t>
  </si>
  <si>
    <t xml:space="preserve">La loi sur la promotion immobilière est relue </t>
  </si>
  <si>
    <t xml:space="preserve">Des opérations de contrôle des aménagements et des constructions sont menées </t>
  </si>
  <si>
    <t xml:space="preserve">Nombre d’aménagements et de constructions contrôlés </t>
  </si>
  <si>
    <t xml:space="preserve">Disponibilité du rapport de l'étude </t>
  </si>
  <si>
    <t>Axe 3 : Consolider le développement du capital humain et la solidarité nationale</t>
  </si>
  <si>
    <t>OS 3.6 : Améliorer le cadre de vie, l’accès à l’eau potable, à l’assainissement et aux services énergétiques de qualité</t>
  </si>
  <si>
    <t>Amélioration de l'accès des ménages aux logements décents</t>
  </si>
  <si>
    <t xml:space="preserve">Nombre de logements décents construits </t>
  </si>
  <si>
    <t xml:space="preserve">Des logements sont construits au profit des PDI, des communautés d’accueil, des FDS et des ayants-droits des FDS </t>
  </si>
  <si>
    <t xml:space="preserve">Nombre de nouveaux logements construits </t>
  </si>
  <si>
    <t xml:space="preserve">La 2ème phase du projet de Renforcement de la résilience des Collectivités territoriales du Burkina Faso face au déplacement massif des populations est élaborée et mise en œuvre </t>
  </si>
  <si>
    <t xml:space="preserve">Nombre de logements sociaux construits en faveur des PDI </t>
  </si>
  <si>
    <t>-</t>
  </si>
  <si>
    <t xml:space="preserve">Nombre de ménages à revenu faible assistés </t>
  </si>
  <si>
    <t xml:space="preserve">Des logements  économiques sont construits au profit des populations </t>
  </si>
  <si>
    <t>Nombre de logements économiques construits</t>
  </si>
  <si>
    <t>Axe 4 : Dynamiser les secteurs porteurs pour l'économie et les emplois</t>
  </si>
  <si>
    <t>P3-A..</t>
  </si>
  <si>
    <t>Planification, aménagement des espaces urbains et ruraux et renforcement de l'équipement urbain</t>
  </si>
  <si>
    <t>Taux de couverture géographique des équipements en milieu urbain (%)</t>
  </si>
  <si>
    <t>P3-A..-Pr1</t>
  </si>
  <si>
    <t>les instruments de planification des villes sont élaborés</t>
  </si>
  <si>
    <t>Nombre d’instruments élaborés</t>
  </si>
  <si>
    <t>Des études de faisabilité sont réalisées</t>
  </si>
  <si>
    <t>SNHDU </t>
  </si>
  <si>
    <t>Nombre d’études de faisabilités réalisées</t>
  </si>
  <si>
    <t>NA</t>
  </si>
  <si>
    <t>P3-A..-Pr2</t>
  </si>
  <si>
    <t>Des zones d’activités économiques sont aménages</t>
  </si>
  <si>
    <t>Nombre de zones d’activités économiques aménages</t>
  </si>
  <si>
    <t>P3-A..-Pr3</t>
  </si>
  <si>
    <t>Des équipements structurants sont construits dans les villes</t>
  </si>
  <si>
    <t>SNHDU</t>
  </si>
  <si>
    <t>Nombre d’équipements structurants construits</t>
  </si>
  <si>
    <t>P3-A..-Pr5</t>
  </si>
  <si>
    <t>Amélioration de la qualité des constructions des bâtiments et édifices publics</t>
  </si>
  <si>
    <t>Taux de conformité des constructions aux normes et à la règlementation</t>
  </si>
  <si>
    <t>Des textes d’encadrement en matière de constructions sont élaborés</t>
  </si>
  <si>
    <t>Nombre de texte d’encadrement élaboré</t>
  </si>
  <si>
    <t>Les projets de maitrise d’ouvrage publique sont supervisés</t>
  </si>
  <si>
    <t>Nombre de projet de maitrise d’ouvrage publique supervisés</t>
  </si>
  <si>
    <t>MEFP, MUAFH</t>
  </si>
  <si>
    <t>Coût total (En millions de FCFA)</t>
  </si>
  <si>
    <t>Prev. Fin. 2023</t>
  </si>
  <si>
    <t>Prev. Fin. 2024</t>
  </si>
  <si>
    <t>Prev. Fin. 2025</t>
  </si>
  <si>
    <t>Montant à rechercher</t>
  </si>
  <si>
    <t xml:space="preserve">Nombre de zone d’habitat spontané résorbée </t>
  </si>
  <si>
    <t xml:space="preserve">Informatisation du cadastre foncier national </t>
  </si>
  <si>
    <t>Niveau de déploiement des plateformes (%) </t>
  </si>
  <si>
    <t> 630</t>
  </si>
  <si>
    <t>230 </t>
  </si>
  <si>
    <t> 0</t>
  </si>
  <si>
    <t>170 </t>
  </si>
  <si>
    <t xml:space="preserve">Tous les plans d'aménagement sont mobilisés et numérisés </t>
  </si>
  <si>
    <t> 230</t>
  </si>
  <si>
    <t xml:space="preserve">Une base de données spatiales et des métadonnées sur les lotissements des treize régions du Burkina Faso sont réalisées </t>
  </si>
  <si>
    <t xml:space="preserve">Agenda </t>
  </si>
  <si>
    <t> 1</t>
  </si>
  <si>
    <t>0 </t>
  </si>
  <si>
    <t>Disponibilité des documents de création du fonds</t>
  </si>
  <si>
    <t xml:space="preserve">Nombre de lois adoptés </t>
  </si>
  <si>
    <t>Nombre d’aménagements et de constructions contrôlés</t>
  </si>
  <si>
    <t>Une étude en vue du plafonnement des prix de parcelles à usage d’habitation est réalisée</t>
  </si>
  <si>
    <t>Disponibilité du rapport de l'étude</t>
  </si>
  <si>
    <t>OS 4.4 : Développer des infrastructures de qualité et résilientes, pour favoriser la transformation structurelle de l'économie</t>
  </si>
  <si>
    <t>Taux de couverture géographique des équipements en milieu urbain</t>
  </si>
  <si>
    <t>taux de conformité des constructions aux normes et à la règlementation</t>
  </si>
  <si>
    <t> 40</t>
  </si>
  <si>
    <t>Une zone  d’habitat spontané est résorbée</t>
  </si>
  <si>
    <t xml:space="preserve">Un dispositif d’assistance à l’auto-construction des ménages à revenus faibles (y compris les PDI) est mis en place </t>
  </si>
  <si>
    <t>P3-A.-Pr2</t>
  </si>
  <si>
    <t>P3-A.-Pr6</t>
  </si>
  <si>
    <t>Nombre de zone d’habitat spontanée résorbée</t>
  </si>
  <si>
    <t>Niveau de mobilisation et de numérisation des plans</t>
  </si>
  <si>
    <t>Taux d'exécution des travaux</t>
  </si>
  <si>
    <t>Le programme d’urgence de renforcement de l’urbanité des villes et localités à forte prégnance de PDI est élaboré</t>
  </si>
  <si>
    <t>Niveau d'élaboration du programme (%)</t>
  </si>
  <si>
    <t>Le programme d’urbanisation des localités accueillant des PDI est élaboré</t>
  </si>
  <si>
    <t>Nombre de projets et programme mis en œuvre dans le cadre du PUC (cumulé)</t>
  </si>
  <si>
    <t>niveau de mise en œuvre du programme</t>
  </si>
  <si>
    <t xml:space="preserve">Le programme d’urbanisation des localités accueillant des PDI est mis en œuvre </t>
  </si>
  <si>
    <t>niveau de mise en œuvre (%)</t>
  </si>
  <si>
    <t>Nniveau de mise en œuvre du programme (%)</t>
  </si>
  <si>
    <t>Niveau de mise en œuvre (%)</t>
  </si>
  <si>
    <t>A rechercher</t>
  </si>
  <si>
    <t>Montant 2023</t>
  </si>
  <si>
    <t>Montant 2024</t>
  </si>
  <si>
    <t>Montant 2025</t>
  </si>
  <si>
    <t>Montant 2023-2025</t>
  </si>
  <si>
    <t>Pilier 1 : lutter contre le terrorisme et restaurer l’intégrité territoriale</t>
  </si>
  <si>
    <t>Etat</t>
  </si>
  <si>
    <t>PTF dont prêt</t>
  </si>
  <si>
    <t>PTF dont subvention/don</t>
  </si>
  <si>
    <t>PPP</t>
  </si>
  <si>
    <t>Pilier 2 : Répondre à la crise humanitaire</t>
  </si>
  <si>
    <t>Pilier 3 : Refonder l’Etat et améliorer la gouvernance</t>
  </si>
  <si>
    <t>Total</t>
  </si>
  <si>
    <t>Niveau de mise en œuvre du programme</t>
  </si>
  <si>
    <t>Le Fonds National pour les Aménagements Urbains et le Logement (FONAUL) est opérationnel</t>
  </si>
  <si>
    <t>Les instruments de planification des villes sont élaborés</t>
  </si>
  <si>
    <t>Taux de mise en place des organes du Fonds National pour les Aménagements Urbains et le Logement (FONAUL) (%)</t>
  </si>
  <si>
    <t>Disponibilité  des documents de création du fonds (études de faisabilité et projet de décret de création)</t>
  </si>
  <si>
    <t xml:space="preserve">Nombre de nouveaux logements sociaux construits </t>
  </si>
  <si>
    <t xml:space="preserve">Nombre de logements construits </t>
  </si>
  <si>
    <t xml:space="preserve">Le Fonds National pour les Aménagements Urbains et le Logement (FONADUL) est opérationnel </t>
  </si>
  <si>
    <t>Taux de mise en place des organes du Fonds National pour les Aménagements Urbains et le Logement (FONAUL)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</si>
</sst>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\ _€_-;\-* #,##0.000\ _€_-;_-* &quot;-&quot;??\ _€_-;_-@_-"/>
    <numFmt numFmtId="166" formatCode="_-* #,##0.0\ _€_-;\-* #,##0.0\ _€_-;_-* &quot;-&quot;??\ _€_-;_-@_-"/>
  </numFmts>
  <fonts count="30" x14ac:knownFonts="1">
    <font>
      <sz val="11"/>
      <color theme="1"/>
      <name val="Calibri"/>
      <family val="2"/>
      <scheme val="minor"/>
    </font>
    <font>
      <b/>
      <sz val="10"/>
      <color rgb="FFFFFFFF"/>
      <name val="Sylfaen"/>
      <family val="1"/>
    </font>
    <font>
      <b/>
      <sz val="14"/>
      <color rgb="FF000000"/>
      <name val="Sylfaen"/>
      <family val="1"/>
    </font>
    <font>
      <b/>
      <sz val="10"/>
      <color rgb="FF000000"/>
      <name val="Sylfaen"/>
      <family val="1"/>
    </font>
    <font>
      <sz val="10"/>
      <color rgb="FF000000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Sylfaen"/>
      <family val="1"/>
    </font>
    <font>
      <b/>
      <sz val="10"/>
      <color rgb="FFFF0000"/>
      <name val="Sylfae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000000"/>
      <name val="Times New Roman"/>
      <family val="1"/>
    </font>
    <font>
      <sz val="10"/>
      <name val="Sylfaen"/>
      <family val="1"/>
    </font>
    <font>
      <b/>
      <sz val="12"/>
      <color rgb="FF000000"/>
      <name val="Sylfaen"/>
      <family val="1"/>
    </font>
    <font>
      <sz val="12"/>
      <color rgb="FF000000"/>
      <name val="Sylfae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rgb="FF9CC2E5"/>
      </left>
      <right/>
      <top style="medium">
        <color rgb="FF5B9BD5"/>
      </top>
      <bottom style="medium">
        <color rgb="FF9CC2E5"/>
      </bottom>
      <diagonal/>
    </border>
    <border>
      <left/>
      <right/>
      <top style="medium">
        <color rgb="FF5B9BD5"/>
      </top>
      <bottom style="medium">
        <color rgb="FF9CC2E5"/>
      </bottom>
      <diagonal/>
    </border>
    <border>
      <left/>
      <right style="medium">
        <color rgb="FF9CC2E5"/>
      </right>
      <top style="medium">
        <color rgb="FF5B9BD5"/>
      </top>
      <bottom style="medium">
        <color rgb="FF9CC2E5"/>
      </bottom>
      <diagonal/>
    </border>
    <border>
      <left style="medium">
        <color rgb="FF9CC2E5"/>
      </left>
      <right style="medium">
        <color rgb="FF9CC2E5"/>
      </right>
      <top/>
      <bottom style="medium">
        <color rgb="FF9CC2E5"/>
      </bottom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 style="medium">
        <color rgb="FF9CC2E5"/>
      </left>
      <right/>
      <top style="medium">
        <color rgb="FF9CC2E5"/>
      </top>
      <bottom style="medium">
        <color rgb="FF9CC2E5"/>
      </bottom>
      <diagonal/>
    </border>
    <border>
      <left/>
      <right/>
      <top style="medium">
        <color rgb="FF9CC2E5"/>
      </top>
      <bottom style="medium">
        <color rgb="FF9CC2E5"/>
      </bottom>
      <diagonal/>
    </border>
    <border>
      <left/>
      <right style="medium">
        <color rgb="FF9CC2E5"/>
      </right>
      <top style="medium">
        <color rgb="FF9CC2E5"/>
      </top>
      <bottom style="medium">
        <color rgb="FF9CC2E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2">
    <xf numFmtId="0" fontId="0" fillId="0" borderId="0" xfId="0"/>
    <xf numFmtId="0" fontId="4" fillId="7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9" borderId="3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/>
    <xf numFmtId="0" fontId="4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7" borderId="3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9" borderId="3" xfId="0" applyFont="1" applyFill="1" applyBorder="1" applyAlignment="1">
      <alignment horizontal="justify" vertical="center" wrapText="1"/>
    </xf>
    <xf numFmtId="3" fontId="5" fillId="9" borderId="3" xfId="0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/>
    </xf>
    <xf numFmtId="3" fontId="5" fillId="7" borderId="3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9" fontId="3" fillId="9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vertical="center" wrapText="1"/>
    </xf>
    <xf numFmtId="3" fontId="4" fillId="10" borderId="3" xfId="0" applyNumberFormat="1" applyFont="1" applyFill="1" applyBorder="1" applyAlignment="1">
      <alignment horizontal="center" vertical="center"/>
    </xf>
    <xf numFmtId="3" fontId="4" fillId="10" borderId="3" xfId="0" applyNumberFormat="1" applyFont="1" applyFill="1" applyBorder="1" applyAlignment="1">
      <alignment horizontal="center" vertical="center" wrapText="1"/>
    </xf>
    <xf numFmtId="3" fontId="4" fillId="7" borderId="3" xfId="0" applyNumberFormat="1" applyFont="1" applyFill="1" applyBorder="1" applyAlignment="1">
      <alignment horizontal="center" vertical="center"/>
    </xf>
    <xf numFmtId="3" fontId="4" fillId="7" borderId="3" xfId="0" applyNumberFormat="1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3" fontId="0" fillId="0" borderId="0" xfId="0" applyNumberFormat="1"/>
    <xf numFmtId="2" fontId="0" fillId="0" borderId="0" xfId="0" applyNumberFormat="1"/>
    <xf numFmtId="43" fontId="0" fillId="0" borderId="0" xfId="1" applyFont="1"/>
    <xf numFmtId="164" fontId="0" fillId="0" borderId="0" xfId="1" applyNumberFormat="1" applyFont="1" applyAlignment="1">
      <alignment horizontal="left" vertical="center"/>
    </xf>
    <xf numFmtId="0" fontId="10" fillId="7" borderId="1" xfId="0" applyFont="1" applyFill="1" applyBorder="1" applyAlignment="1">
      <alignment horizontal="center" vertical="center"/>
    </xf>
    <xf numFmtId="4" fontId="0" fillId="0" borderId="0" xfId="0" applyNumberFormat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7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justify" vertical="center"/>
    </xf>
    <xf numFmtId="0" fontId="18" fillId="0" borderId="3" xfId="0" applyFont="1" applyBorder="1" applyAlignment="1">
      <alignment horizontal="center" vertical="center"/>
    </xf>
    <xf numFmtId="164" fontId="18" fillId="0" borderId="3" xfId="1" applyNumberFormat="1" applyFont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7" fillId="7" borderId="3" xfId="0" applyFont="1" applyFill="1" applyBorder="1" applyAlignment="1">
      <alignment horizontal="justify" vertical="center"/>
    </xf>
    <xf numFmtId="0" fontId="16" fillId="9" borderId="3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vertical="center" wrapText="1"/>
    </xf>
    <xf numFmtId="0" fontId="15" fillId="9" borderId="3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vertical="center" wrapText="1"/>
    </xf>
    <xf numFmtId="0" fontId="0" fillId="0" borderId="4" xfId="0" applyBorder="1"/>
    <xf numFmtId="0" fontId="14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vertical="center" wrapText="1"/>
    </xf>
    <xf numFmtId="0" fontId="19" fillId="7" borderId="3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19" fillId="10" borderId="3" xfId="0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9" borderId="3" xfId="0" applyNumberFormat="1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horizontal="center" vertical="center"/>
    </xf>
    <xf numFmtId="3" fontId="7" fillId="10" borderId="3" xfId="0" applyNumberFormat="1" applyFont="1" applyFill="1" applyBorder="1" applyAlignment="1">
      <alignment horizontal="center" vertical="center"/>
    </xf>
    <xf numFmtId="3" fontId="7" fillId="10" borderId="3" xfId="0" applyNumberFormat="1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justify" vertical="center"/>
    </xf>
    <xf numFmtId="0" fontId="16" fillId="7" borderId="3" xfId="0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justify" vertical="center"/>
    </xf>
    <xf numFmtId="3" fontId="18" fillId="10" borderId="3" xfId="0" applyNumberFormat="1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3" fontId="19" fillId="7" borderId="3" xfId="0" applyNumberFormat="1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vertical="center" wrapText="1"/>
    </xf>
    <xf numFmtId="0" fontId="15" fillId="9" borderId="3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horizontal="center" vertical="center" wrapText="1"/>
    </xf>
    <xf numFmtId="3" fontId="20" fillId="0" borderId="3" xfId="0" applyNumberFormat="1" applyFont="1" applyBorder="1" applyAlignment="1">
      <alignment horizontal="center" vertical="center" wrapText="1"/>
    </xf>
    <xf numFmtId="164" fontId="10" fillId="7" borderId="3" xfId="1" applyNumberFormat="1" applyFont="1" applyFill="1" applyBorder="1" applyAlignment="1">
      <alignment horizontal="center" vertical="center" wrapText="1"/>
    </xf>
    <xf numFmtId="164" fontId="10" fillId="7" borderId="3" xfId="1" applyNumberFormat="1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164" fontId="9" fillId="0" borderId="3" xfId="1" applyNumberFormat="1" applyFont="1" applyBorder="1" applyAlignment="1">
      <alignment horizontal="center" vertical="center"/>
    </xf>
    <xf numFmtId="0" fontId="3" fillId="9" borderId="3" xfId="0" applyFont="1" applyFill="1" applyBorder="1" applyAlignment="1">
      <alignment horizontal="left" vertical="center" wrapText="1"/>
    </xf>
    <xf numFmtId="0" fontId="11" fillId="9" borderId="3" xfId="0" applyFont="1" applyFill="1" applyBorder="1" applyAlignment="1">
      <alignment horizontal="left" vertical="center" wrapText="1"/>
    </xf>
    <xf numFmtId="164" fontId="6" fillId="9" borderId="3" xfId="1" applyNumberFormat="1" applyFont="1" applyFill="1" applyBorder="1" applyAlignment="1">
      <alignment vertical="center" wrapText="1"/>
    </xf>
    <xf numFmtId="164" fontId="5" fillId="10" borderId="3" xfId="1" applyNumberFormat="1" applyFont="1" applyFill="1" applyBorder="1" applyAlignment="1">
      <alignment vertical="center" wrapText="1"/>
    </xf>
    <xf numFmtId="164" fontId="5" fillId="7" borderId="3" xfId="1" applyNumberFormat="1" applyFont="1" applyFill="1" applyBorder="1" applyAlignment="1">
      <alignment vertical="center" wrapText="1"/>
    </xf>
    <xf numFmtId="164" fontId="10" fillId="10" borderId="3" xfId="1" applyNumberFormat="1" applyFont="1" applyFill="1" applyBorder="1" applyAlignment="1">
      <alignment vertical="center" wrapText="1"/>
    </xf>
    <xf numFmtId="4" fontId="3" fillId="9" borderId="3" xfId="0" applyNumberFormat="1" applyFont="1" applyFill="1" applyBorder="1" applyAlignment="1">
      <alignment horizontal="center" vertical="center" wrapText="1"/>
    </xf>
    <xf numFmtId="3" fontId="6" fillId="9" borderId="5" xfId="0" applyNumberFormat="1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justify" vertical="center"/>
    </xf>
    <xf numFmtId="0" fontId="0" fillId="0" borderId="10" xfId="0" applyBorder="1" applyAlignment="1">
      <alignment vertical="center"/>
    </xf>
    <xf numFmtId="3" fontId="4" fillId="0" borderId="1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/>
    </xf>
    <xf numFmtId="0" fontId="5" fillId="7" borderId="10" xfId="0" applyFont="1" applyFill="1" applyBorder="1" applyAlignment="1">
      <alignment horizontal="justify" vertic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3" fontId="6" fillId="9" borderId="11" xfId="0" applyNumberFormat="1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3" fontId="5" fillId="10" borderId="11" xfId="0" applyNumberFormat="1" applyFont="1" applyFill="1" applyBorder="1" applyAlignment="1">
      <alignment horizontal="center" vertical="center" wrapText="1"/>
    </xf>
    <xf numFmtId="0" fontId="0" fillId="7" borderId="10" xfId="0" applyFill="1" applyBorder="1" applyAlignment="1">
      <alignment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justify" vertical="center"/>
    </xf>
    <xf numFmtId="3" fontId="10" fillId="0" borderId="11" xfId="0" applyNumberFormat="1" applyFont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vertical="center"/>
    </xf>
    <xf numFmtId="0" fontId="4" fillId="10" borderId="13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5" fillId="10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4" fillId="10" borderId="13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7" borderId="3" xfId="0" applyFont="1" applyFill="1" applyBorder="1" applyAlignment="1">
      <alignment horizontal="left" vertical="center" wrapText="1"/>
    </xf>
    <xf numFmtId="0" fontId="16" fillId="9" borderId="3" xfId="0" applyFont="1" applyFill="1" applyBorder="1" applyAlignment="1">
      <alignment horizontal="left" vertical="center" wrapText="1"/>
    </xf>
    <xf numFmtId="0" fontId="19" fillId="10" borderId="3" xfId="0" applyFont="1" applyFill="1" applyBorder="1" applyAlignment="1">
      <alignment horizontal="left" vertical="center" wrapText="1"/>
    </xf>
    <xf numFmtId="0" fontId="19" fillId="7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7" borderId="3" xfId="0" applyFont="1" applyFill="1" applyBorder="1" applyAlignment="1">
      <alignment horizontal="left" vertical="center" wrapText="1"/>
    </xf>
    <xf numFmtId="0" fontId="7" fillId="10" borderId="3" xfId="0" applyFont="1" applyFill="1" applyBorder="1" applyAlignment="1">
      <alignment horizontal="left" vertical="center" wrapText="1"/>
    </xf>
    <xf numFmtId="0" fontId="15" fillId="9" borderId="3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3" fillId="0" borderId="0" xfId="0" applyFont="1"/>
    <xf numFmtId="164" fontId="23" fillId="0" borderId="0" xfId="1" applyNumberFormat="1" applyFont="1"/>
    <xf numFmtId="0" fontId="0" fillId="0" borderId="0" xfId="0" applyFill="1"/>
    <xf numFmtId="0" fontId="16" fillId="13" borderId="3" xfId="0" applyFont="1" applyFill="1" applyBorder="1" applyAlignment="1">
      <alignment horizontal="center" vertical="center" wrapText="1"/>
    </xf>
    <xf numFmtId="0" fontId="15" fillId="13" borderId="3" xfId="0" applyFont="1" applyFill="1" applyBorder="1" applyAlignment="1">
      <alignment vertical="center" wrapText="1"/>
    </xf>
    <xf numFmtId="0" fontId="15" fillId="13" borderId="3" xfId="0" applyFont="1" applyFill="1" applyBorder="1" applyAlignment="1">
      <alignment horizontal="center" vertical="center"/>
    </xf>
    <xf numFmtId="0" fontId="17" fillId="13" borderId="3" xfId="0" applyFont="1" applyFill="1" applyBorder="1" applyAlignment="1">
      <alignment horizontal="left" vertical="center" wrapText="1"/>
    </xf>
    <xf numFmtId="0" fontId="15" fillId="13" borderId="3" xfId="0" applyFont="1" applyFill="1" applyBorder="1" applyAlignment="1">
      <alignment horizontal="center" vertical="center" wrapText="1"/>
    </xf>
    <xf numFmtId="0" fontId="17" fillId="13" borderId="3" xfId="0" applyFont="1" applyFill="1" applyBorder="1" applyAlignment="1">
      <alignment horizontal="center" vertical="center"/>
    </xf>
    <xf numFmtId="0" fontId="17" fillId="13" borderId="3" xfId="0" applyFont="1" applyFill="1" applyBorder="1" applyAlignment="1">
      <alignment horizontal="center" vertical="center" wrapText="1"/>
    </xf>
    <xf numFmtId="0" fontId="23" fillId="0" borderId="4" xfId="0" applyFont="1" applyBorder="1"/>
    <xf numFmtId="0" fontId="23" fillId="0" borderId="3" xfId="0" applyFont="1" applyBorder="1"/>
    <xf numFmtId="0" fontId="25" fillId="0" borderId="3" xfId="0" applyFont="1" applyBorder="1" applyAlignment="1">
      <alignment vertical="center" wrapText="1"/>
    </xf>
    <xf numFmtId="0" fontId="26" fillId="14" borderId="3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64" fontId="25" fillId="0" borderId="3" xfId="1" applyNumberFormat="1" applyFont="1" applyBorder="1" applyAlignment="1">
      <alignment horizontal="center" vertical="center"/>
    </xf>
    <xf numFmtId="0" fontId="25" fillId="0" borderId="3" xfId="0" applyFont="1" applyBorder="1" applyAlignment="1">
      <alignment vertical="center"/>
    </xf>
    <xf numFmtId="0" fontId="25" fillId="0" borderId="3" xfId="0" applyFont="1" applyBorder="1" applyAlignment="1">
      <alignment horizontal="left" vertical="center" wrapText="1"/>
    </xf>
    <xf numFmtId="3" fontId="2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7" borderId="3" xfId="0" applyFont="1" applyFill="1" applyBorder="1" applyAlignment="1">
      <alignment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 vertical="center" wrapText="1"/>
    </xf>
    <xf numFmtId="3" fontId="25" fillId="7" borderId="3" xfId="0" applyNumberFormat="1" applyFont="1" applyFill="1" applyBorder="1" applyAlignment="1">
      <alignment horizontal="center" vertical="center" wrapText="1"/>
    </xf>
    <xf numFmtId="164" fontId="25" fillId="7" borderId="3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7" fillId="15" borderId="18" xfId="0" applyFont="1" applyFill="1" applyBorder="1" applyAlignment="1">
      <alignment horizontal="center" vertical="center"/>
    </xf>
    <xf numFmtId="0" fontId="27" fillId="15" borderId="19" xfId="0" applyFont="1" applyFill="1" applyBorder="1" applyAlignment="1">
      <alignment horizontal="center" vertical="center"/>
    </xf>
    <xf numFmtId="0" fontId="27" fillId="0" borderId="23" xfId="0" applyFont="1" applyBorder="1" applyAlignment="1">
      <alignment vertical="center" wrapText="1"/>
    </xf>
    <xf numFmtId="0" fontId="28" fillId="0" borderId="24" xfId="0" applyFont="1" applyBorder="1" applyAlignment="1">
      <alignment horizontal="center" vertical="center"/>
    </xf>
    <xf numFmtId="3" fontId="27" fillId="0" borderId="24" xfId="0" applyNumberFormat="1" applyFont="1" applyBorder="1" applyAlignment="1">
      <alignment horizontal="center" vertical="center"/>
    </xf>
    <xf numFmtId="0" fontId="27" fillId="11" borderId="23" xfId="0" applyFont="1" applyFill="1" applyBorder="1" applyAlignment="1">
      <alignment vertical="center" wrapText="1"/>
    </xf>
    <xf numFmtId="0" fontId="28" fillId="11" borderId="24" xfId="0" applyFont="1" applyFill="1" applyBorder="1" applyAlignment="1">
      <alignment horizontal="center" vertical="center"/>
    </xf>
    <xf numFmtId="0" fontId="27" fillId="11" borderId="2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4" fontId="28" fillId="11" borderId="24" xfId="0" applyNumberFormat="1" applyFont="1" applyFill="1" applyBorder="1" applyAlignment="1">
      <alignment horizontal="center" vertical="center"/>
    </xf>
    <xf numFmtId="3" fontId="28" fillId="11" borderId="24" xfId="0" applyNumberFormat="1" applyFont="1" applyFill="1" applyBorder="1" applyAlignment="1">
      <alignment horizontal="center" vertical="center"/>
    </xf>
    <xf numFmtId="0" fontId="0" fillId="15" borderId="17" xfId="0" applyFill="1" applyBorder="1" applyAlignment="1">
      <alignment vertical="center" wrapText="1"/>
    </xf>
    <xf numFmtId="3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43" fontId="27" fillId="0" borderId="23" xfId="1" applyFont="1" applyBorder="1" applyAlignment="1">
      <alignment vertical="center" wrapText="1"/>
    </xf>
    <xf numFmtId="164" fontId="27" fillId="0" borderId="23" xfId="1" applyNumberFormat="1" applyFont="1" applyBorder="1" applyAlignment="1">
      <alignment vertical="center" wrapText="1"/>
    </xf>
    <xf numFmtId="164" fontId="27" fillId="11" borderId="23" xfId="1" applyNumberFormat="1" applyFont="1" applyFill="1" applyBorder="1" applyAlignment="1">
      <alignment vertical="center" wrapText="1"/>
    </xf>
    <xf numFmtId="3" fontId="5" fillId="12" borderId="3" xfId="0" applyNumberFormat="1" applyFont="1" applyFill="1" applyBorder="1" applyAlignment="1">
      <alignment horizontal="center" vertical="center" wrapText="1"/>
    </xf>
    <xf numFmtId="164" fontId="5" fillId="7" borderId="3" xfId="1" applyNumberFormat="1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vertical="center" wrapText="1"/>
    </xf>
    <xf numFmtId="165" fontId="29" fillId="0" borderId="0" xfId="1" applyNumberFormat="1" applyFont="1" applyAlignment="1">
      <alignment vertical="center"/>
    </xf>
    <xf numFmtId="0" fontId="4" fillId="12" borderId="3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164" fontId="10" fillId="12" borderId="3" xfId="1" applyNumberFormat="1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4" fillId="7" borderId="1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 wrapText="1"/>
    </xf>
    <xf numFmtId="3" fontId="4" fillId="0" borderId="29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justify" vertical="center"/>
    </xf>
    <xf numFmtId="0" fontId="10" fillId="12" borderId="3" xfId="0" applyFont="1" applyFill="1" applyBorder="1" applyAlignment="1">
      <alignment vertical="center" wrapText="1"/>
    </xf>
    <xf numFmtId="0" fontId="10" fillId="12" borderId="3" xfId="0" applyFont="1" applyFill="1" applyBorder="1" applyAlignment="1">
      <alignment horizontal="left" vertical="center" wrapText="1"/>
    </xf>
    <xf numFmtId="0" fontId="10" fillId="12" borderId="3" xfId="0" applyFont="1" applyFill="1" applyBorder="1" applyAlignment="1">
      <alignment horizontal="center" vertical="center"/>
    </xf>
    <xf numFmtId="3" fontId="4" fillId="12" borderId="3" xfId="0" applyNumberFormat="1" applyFont="1" applyFill="1" applyBorder="1" applyAlignment="1">
      <alignment horizontal="center" vertical="center" wrapText="1"/>
    </xf>
    <xf numFmtId="0" fontId="5" fillId="16" borderId="32" xfId="0" applyFont="1" applyFill="1" applyBorder="1" applyAlignment="1">
      <alignment horizontal="justify" vertical="center"/>
    </xf>
    <xf numFmtId="0" fontId="10" fillId="16" borderId="6" xfId="0" applyFont="1" applyFill="1" applyBorder="1" applyAlignment="1">
      <alignment vertical="center" wrapText="1"/>
    </xf>
    <xf numFmtId="0" fontId="4" fillId="16" borderId="6" xfId="0" applyFont="1" applyFill="1" applyBorder="1" applyAlignment="1">
      <alignment horizontal="center" vertical="center"/>
    </xf>
    <xf numFmtId="0" fontId="10" fillId="16" borderId="6" xfId="0" applyFont="1" applyFill="1" applyBorder="1" applyAlignment="1">
      <alignment horizontal="left" vertical="center" wrapText="1"/>
    </xf>
    <xf numFmtId="0" fontId="10" fillId="16" borderId="6" xfId="0" applyFont="1" applyFill="1" applyBorder="1" applyAlignment="1">
      <alignment horizontal="center" vertical="center"/>
    </xf>
    <xf numFmtId="3" fontId="5" fillId="16" borderId="6" xfId="0" applyNumberFormat="1" applyFont="1" applyFill="1" applyBorder="1" applyAlignment="1">
      <alignment horizontal="center" vertical="center" wrapText="1"/>
    </xf>
    <xf numFmtId="0" fontId="9" fillId="16" borderId="6" xfId="0" applyFont="1" applyFill="1" applyBorder="1" applyAlignment="1">
      <alignment horizontal="center" vertical="center"/>
    </xf>
    <xf numFmtId="164" fontId="10" fillId="16" borderId="6" xfId="1" applyNumberFormat="1" applyFont="1" applyFill="1" applyBorder="1" applyAlignment="1">
      <alignment horizontal="center" vertical="center" wrapText="1"/>
    </xf>
    <xf numFmtId="0" fontId="4" fillId="16" borderId="6" xfId="0" applyFont="1" applyFill="1" applyBorder="1" applyAlignment="1">
      <alignment horizontal="center" vertical="center" wrapText="1"/>
    </xf>
    <xf numFmtId="3" fontId="4" fillId="16" borderId="15" xfId="0" applyNumberFormat="1" applyFont="1" applyFill="1" applyBorder="1" applyAlignment="1">
      <alignment horizontal="center" vertical="center" wrapText="1"/>
    </xf>
    <xf numFmtId="0" fontId="0" fillId="16" borderId="0" xfId="0" applyFill="1"/>
    <xf numFmtId="166" fontId="0" fillId="0" borderId="3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29" fillId="0" borderId="0" xfId="1" applyNumberFormat="1" applyFont="1" applyAlignment="1">
      <alignment vertical="center"/>
    </xf>
    <xf numFmtId="43" fontId="27" fillId="11" borderId="23" xfId="1" applyNumberFormat="1" applyFont="1" applyFill="1" applyBorder="1" applyAlignment="1">
      <alignment vertical="center" wrapText="1"/>
    </xf>
    <xf numFmtId="164" fontId="28" fillId="0" borderId="24" xfId="0" applyNumberFormat="1" applyFont="1" applyBorder="1" applyAlignment="1">
      <alignment horizontal="center" vertical="center"/>
    </xf>
    <xf numFmtId="43" fontId="28" fillId="0" borderId="24" xfId="0" applyNumberFormat="1" applyFont="1" applyBorder="1" applyAlignment="1">
      <alignment horizontal="center" vertical="center"/>
    </xf>
    <xf numFmtId="43" fontId="27" fillId="0" borderId="23" xfId="1" applyFont="1" applyBorder="1" applyAlignment="1">
      <alignment horizontal="left" vertical="center" wrapText="1"/>
    </xf>
    <xf numFmtId="43" fontId="27" fillId="0" borderId="23" xfId="1" applyNumberFormat="1" applyFont="1" applyBorder="1" applyAlignment="1">
      <alignment vertical="center" wrapText="1"/>
    </xf>
    <xf numFmtId="3" fontId="4" fillId="0" borderId="33" xfId="0" applyNumberFormat="1" applyFont="1" applyBorder="1" applyAlignment="1">
      <alignment horizontal="center" vertical="center" wrapText="1"/>
    </xf>
    <xf numFmtId="3" fontId="22" fillId="0" borderId="33" xfId="0" applyNumberFormat="1" applyFont="1" applyBorder="1" applyAlignment="1">
      <alignment horizontal="center" vertical="center" wrapText="1"/>
    </xf>
    <xf numFmtId="0" fontId="0" fillId="15" borderId="3" xfId="0" applyFill="1" applyBorder="1" applyAlignment="1">
      <alignment vertical="center" wrapText="1"/>
    </xf>
    <xf numFmtId="0" fontId="27" fillId="15" borderId="3" xfId="0" applyFont="1" applyFill="1" applyBorder="1" applyAlignment="1">
      <alignment horizontal="center" vertical="center"/>
    </xf>
    <xf numFmtId="0" fontId="27" fillId="0" borderId="3" xfId="0" applyFont="1" applyBorder="1" applyAlignment="1">
      <alignment vertical="center" wrapText="1"/>
    </xf>
    <xf numFmtId="3" fontId="27" fillId="0" borderId="3" xfId="0" applyNumberFormat="1" applyFont="1" applyBorder="1" applyAlignment="1">
      <alignment horizontal="center" vertical="center"/>
    </xf>
    <xf numFmtId="0" fontId="27" fillId="11" borderId="3" xfId="0" applyFont="1" applyFill="1" applyBorder="1" applyAlignment="1">
      <alignment vertical="center" wrapText="1"/>
    </xf>
    <xf numFmtId="0" fontId="28" fillId="11" borderId="3" xfId="0" applyFont="1" applyFill="1" applyBorder="1" applyAlignment="1">
      <alignment horizontal="center" vertical="center"/>
    </xf>
    <xf numFmtId="0" fontId="27" fillId="11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3" fontId="27" fillId="0" borderId="3" xfId="1" applyFont="1" applyBorder="1" applyAlignment="1">
      <alignment horizontal="left" vertical="center" wrapText="1"/>
    </xf>
    <xf numFmtId="164" fontId="28" fillId="0" borderId="3" xfId="0" applyNumberFormat="1" applyFont="1" applyBorder="1" applyAlignment="1">
      <alignment horizontal="center" vertical="center"/>
    </xf>
    <xf numFmtId="43" fontId="28" fillId="0" borderId="3" xfId="0" applyNumberFormat="1" applyFont="1" applyBorder="1" applyAlignment="1">
      <alignment horizontal="center" vertical="center"/>
    </xf>
    <xf numFmtId="164" fontId="27" fillId="0" borderId="3" xfId="1" applyNumberFormat="1" applyFont="1" applyBorder="1" applyAlignment="1">
      <alignment vertical="center" wrapText="1"/>
    </xf>
    <xf numFmtId="43" fontId="27" fillId="0" borderId="3" xfId="1" applyNumberFormat="1" applyFont="1" applyBorder="1" applyAlignment="1">
      <alignment vertical="center" wrapText="1"/>
    </xf>
    <xf numFmtId="43" fontId="27" fillId="0" borderId="3" xfId="1" applyFont="1" applyBorder="1" applyAlignment="1">
      <alignment vertical="center" wrapText="1"/>
    </xf>
    <xf numFmtId="4" fontId="28" fillId="11" borderId="3" xfId="0" applyNumberFormat="1" applyFont="1" applyFill="1" applyBorder="1" applyAlignment="1">
      <alignment horizontal="center" vertical="center"/>
    </xf>
    <xf numFmtId="3" fontId="28" fillId="11" borderId="3" xfId="0" applyNumberFormat="1" applyFont="1" applyFill="1" applyBorder="1" applyAlignment="1">
      <alignment horizontal="center" vertical="center"/>
    </xf>
    <xf numFmtId="164" fontId="27" fillId="11" borderId="3" xfId="1" applyNumberFormat="1" applyFont="1" applyFill="1" applyBorder="1" applyAlignment="1">
      <alignment vertical="center" wrapText="1"/>
    </xf>
    <xf numFmtId="43" fontId="27" fillId="11" borderId="3" xfId="1" applyNumberFormat="1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0" fontId="24" fillId="3" borderId="3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11" borderId="10" xfId="0" applyFont="1" applyFill="1" applyBorder="1" applyAlignment="1">
      <alignment horizontal="center" vertical="center" wrapText="1"/>
    </xf>
    <xf numFmtId="0" fontId="21" fillId="11" borderId="3" xfId="0" applyFont="1" applyFill="1" applyBorder="1" applyAlignment="1">
      <alignment horizontal="center" vertical="center" wrapText="1"/>
    </xf>
    <xf numFmtId="0" fontId="21" fillId="11" borderId="11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27" fillId="11" borderId="20" xfId="0" applyFont="1" applyFill="1" applyBorder="1" applyAlignment="1">
      <alignment horizontal="center" vertical="center"/>
    </xf>
    <xf numFmtId="0" fontId="27" fillId="11" borderId="21" xfId="0" applyFont="1" applyFill="1" applyBorder="1" applyAlignment="1">
      <alignment horizontal="center" vertical="center"/>
    </xf>
    <xf numFmtId="0" fontId="27" fillId="11" borderId="22" xfId="0" applyFont="1" applyFill="1" applyBorder="1" applyAlignment="1">
      <alignment horizontal="center" vertical="center"/>
    </xf>
    <xf numFmtId="0" fontId="27" fillId="11" borderId="25" xfId="0" applyFont="1" applyFill="1" applyBorder="1" applyAlignment="1">
      <alignment horizontal="center" vertical="center"/>
    </xf>
    <xf numFmtId="0" fontId="27" fillId="11" borderId="26" xfId="0" applyFont="1" applyFill="1" applyBorder="1" applyAlignment="1">
      <alignment horizontal="center" vertical="center"/>
    </xf>
    <xf numFmtId="0" fontId="27" fillId="11" borderId="27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2"/>
  <sheetViews>
    <sheetView topLeftCell="A35" zoomScale="110" zoomScaleNormal="110" workbookViewId="0">
      <selection activeCell="C39" sqref="C39"/>
    </sheetView>
  </sheetViews>
  <sheetFormatPr baseColWidth="10" defaultRowHeight="15" x14ac:dyDescent="0.25"/>
  <cols>
    <col min="1" max="1" width="11.42578125" style="2"/>
    <col min="2" max="2" width="34.5703125" style="4" customWidth="1"/>
    <col min="3" max="3" width="13.7109375" style="4" customWidth="1"/>
    <col min="4" max="4" width="30.7109375" style="178" customWidth="1"/>
    <col min="5" max="11" width="11.42578125" style="4"/>
    <col min="13" max="13" width="15.5703125" customWidth="1"/>
  </cols>
  <sheetData>
    <row r="1" spans="1:11" ht="42.75" x14ac:dyDescent="0.25">
      <c r="A1" s="65" t="s">
        <v>0</v>
      </c>
      <c r="B1" s="65" t="s">
        <v>1</v>
      </c>
      <c r="C1" s="65" t="s">
        <v>2</v>
      </c>
      <c r="D1" s="167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65" t="s">
        <v>10</v>
      </c>
    </row>
    <row r="2" spans="1:11" ht="20.25" customHeight="1" x14ac:dyDescent="0.25">
      <c r="A2" s="292" t="s">
        <v>13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</row>
    <row r="3" spans="1:11" s="179" customFormat="1" ht="20.25" customHeight="1" x14ac:dyDescent="0.25">
      <c r="A3" s="291" t="s">
        <v>14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</row>
    <row r="4" spans="1:11" s="179" customFormat="1" ht="24.75" customHeight="1" x14ac:dyDescent="0.25">
      <c r="A4" s="293" t="s">
        <v>15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</row>
    <row r="5" spans="1:11" s="181" customFormat="1" ht="42.75" x14ac:dyDescent="0.25">
      <c r="A5" s="182">
        <v>2009</v>
      </c>
      <c r="B5" s="183" t="s">
        <v>16</v>
      </c>
      <c r="C5" s="184" t="s">
        <v>12</v>
      </c>
      <c r="D5" s="185" t="s">
        <v>121</v>
      </c>
      <c r="E5" s="184">
        <v>0</v>
      </c>
      <c r="F5" s="186">
        <v>2022</v>
      </c>
      <c r="G5" s="187">
        <v>4</v>
      </c>
      <c r="H5" s="186">
        <v>0</v>
      </c>
      <c r="I5" s="188">
        <v>2</v>
      </c>
      <c r="J5" s="188">
        <v>4</v>
      </c>
      <c r="K5" s="186" t="s">
        <v>17</v>
      </c>
    </row>
    <row r="6" spans="1:11" ht="60" x14ac:dyDescent="0.25">
      <c r="A6" s="66"/>
      <c r="B6" s="67" t="s">
        <v>118</v>
      </c>
      <c r="C6" s="68" t="s">
        <v>19</v>
      </c>
      <c r="D6" s="168" t="s">
        <v>119</v>
      </c>
      <c r="E6" s="68">
        <v>0</v>
      </c>
      <c r="F6" s="69">
        <v>2022</v>
      </c>
      <c r="G6" s="55">
        <v>100</v>
      </c>
      <c r="H6" s="57">
        <v>20</v>
      </c>
      <c r="I6" s="57">
        <v>100</v>
      </c>
      <c r="J6" s="57">
        <v>0</v>
      </c>
      <c r="K6" s="69" t="s">
        <v>17</v>
      </c>
    </row>
    <row r="7" spans="1:11" ht="60" x14ac:dyDescent="0.25">
      <c r="A7" s="54">
        <v>20093801</v>
      </c>
      <c r="B7" s="67" t="s">
        <v>18</v>
      </c>
      <c r="C7" s="68" t="s">
        <v>19</v>
      </c>
      <c r="D7" s="168" t="s">
        <v>125</v>
      </c>
      <c r="E7" s="68">
        <v>0</v>
      </c>
      <c r="F7" s="69">
        <v>2022</v>
      </c>
      <c r="G7" s="55">
        <v>50</v>
      </c>
      <c r="H7" s="56">
        <v>0</v>
      </c>
      <c r="I7" s="56">
        <v>10</v>
      </c>
      <c r="J7" s="57">
        <v>50</v>
      </c>
      <c r="K7" s="69" t="s">
        <v>17</v>
      </c>
    </row>
    <row r="8" spans="1:11" ht="45" x14ac:dyDescent="0.25">
      <c r="A8" s="70">
        <v>20093802</v>
      </c>
      <c r="B8" s="71" t="s">
        <v>20</v>
      </c>
      <c r="C8" s="72" t="s">
        <v>19</v>
      </c>
      <c r="D8" s="169" t="s">
        <v>117</v>
      </c>
      <c r="E8" s="72">
        <v>0</v>
      </c>
      <c r="F8" s="73">
        <v>2022</v>
      </c>
      <c r="G8" s="74">
        <v>100</v>
      </c>
      <c r="H8" s="73">
        <v>0</v>
      </c>
      <c r="I8" s="75">
        <v>10</v>
      </c>
      <c r="J8" s="75">
        <v>50</v>
      </c>
      <c r="K8" s="73" t="s">
        <v>17</v>
      </c>
    </row>
    <row r="9" spans="1:11" ht="30" x14ac:dyDescent="0.25">
      <c r="A9" s="66">
        <v>20093803</v>
      </c>
      <c r="B9" s="76" t="s">
        <v>21</v>
      </c>
      <c r="C9" s="68" t="s">
        <v>19</v>
      </c>
      <c r="D9" s="169" t="s">
        <v>117</v>
      </c>
      <c r="E9" s="68">
        <v>0</v>
      </c>
      <c r="F9" s="69">
        <v>2022</v>
      </c>
      <c r="G9" s="55">
        <v>100</v>
      </c>
      <c r="H9" s="69">
        <v>0</v>
      </c>
      <c r="I9" s="75">
        <v>10</v>
      </c>
      <c r="J9" s="75">
        <v>50</v>
      </c>
      <c r="K9" s="69" t="s">
        <v>17</v>
      </c>
    </row>
    <row r="10" spans="1:11" ht="45" x14ac:dyDescent="0.25">
      <c r="A10" s="66"/>
      <c r="B10" s="67" t="s">
        <v>120</v>
      </c>
      <c r="C10" s="68" t="s">
        <v>19</v>
      </c>
      <c r="D10" s="168" t="s">
        <v>119</v>
      </c>
      <c r="E10" s="77">
        <v>0</v>
      </c>
      <c r="F10" s="66">
        <v>2022</v>
      </c>
      <c r="G10" s="55">
        <v>100</v>
      </c>
      <c r="H10" s="57">
        <v>20</v>
      </c>
      <c r="I10" s="57">
        <v>100</v>
      </c>
      <c r="J10" s="57">
        <v>0</v>
      </c>
      <c r="K10" s="69" t="s">
        <v>17</v>
      </c>
    </row>
    <row r="11" spans="1:11" ht="45" x14ac:dyDescent="0.25">
      <c r="A11" s="58">
        <v>20093805</v>
      </c>
      <c r="B11" s="67" t="s">
        <v>123</v>
      </c>
      <c r="C11" s="68" t="s">
        <v>19</v>
      </c>
      <c r="D11" s="168" t="s">
        <v>126</v>
      </c>
      <c r="E11" s="77">
        <v>0</v>
      </c>
      <c r="F11" s="66">
        <v>2022</v>
      </c>
      <c r="G11" s="55">
        <v>50</v>
      </c>
      <c r="H11" s="56">
        <v>0</v>
      </c>
      <c r="I11" s="56">
        <v>10</v>
      </c>
      <c r="J11" s="57">
        <v>50</v>
      </c>
      <c r="K11" s="69" t="s">
        <v>17</v>
      </c>
    </row>
    <row r="12" spans="1:11" s="179" customFormat="1" ht="15.75" x14ac:dyDescent="0.25">
      <c r="A12" s="290" t="s">
        <v>22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</row>
    <row r="13" spans="1:11" s="179" customFormat="1" ht="15.75" x14ac:dyDescent="0.25">
      <c r="A13" s="291" t="s">
        <v>24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spans="1:11" s="179" customFormat="1" ht="20.25" customHeight="1" x14ac:dyDescent="0.25">
      <c r="A14" s="293" t="s">
        <v>26</v>
      </c>
      <c r="B14" s="293"/>
      <c r="C14" s="293"/>
      <c r="D14" s="293"/>
      <c r="E14" s="293"/>
      <c r="F14" s="293"/>
      <c r="G14" s="293"/>
      <c r="H14" s="293"/>
      <c r="I14" s="293"/>
      <c r="J14" s="293"/>
      <c r="K14" s="293"/>
    </row>
    <row r="15" spans="1:11" ht="63" customHeight="1" x14ac:dyDescent="0.25">
      <c r="A15" s="59">
        <v>3044</v>
      </c>
      <c r="B15" s="60" t="s">
        <v>27</v>
      </c>
      <c r="C15" s="61" t="s">
        <v>28</v>
      </c>
      <c r="D15" s="59" t="s">
        <v>29</v>
      </c>
      <c r="E15" s="62">
        <v>0</v>
      </c>
      <c r="F15" s="59">
        <v>2021</v>
      </c>
      <c r="G15" s="62" t="s">
        <v>30</v>
      </c>
      <c r="H15" s="59">
        <v>100</v>
      </c>
      <c r="I15" s="59">
        <v>100</v>
      </c>
      <c r="J15" s="59">
        <v>100</v>
      </c>
      <c r="K15" s="59" t="s">
        <v>83</v>
      </c>
    </row>
    <row r="16" spans="1:11" ht="39" customHeight="1" x14ac:dyDescent="0.25">
      <c r="A16" s="78">
        <v>30443801</v>
      </c>
      <c r="B16" s="79" t="s">
        <v>31</v>
      </c>
      <c r="C16" s="78" t="s">
        <v>28</v>
      </c>
      <c r="D16" s="171" t="s">
        <v>116</v>
      </c>
      <c r="E16" s="78">
        <v>0</v>
      </c>
      <c r="F16" s="78">
        <v>2022</v>
      </c>
      <c r="G16" s="78">
        <v>100</v>
      </c>
      <c r="H16" s="80">
        <v>100</v>
      </c>
      <c r="I16" s="81">
        <v>0</v>
      </c>
      <c r="J16" s="78">
        <v>0</v>
      </c>
      <c r="K16" s="78" t="s">
        <v>17</v>
      </c>
    </row>
    <row r="17" spans="1:14" ht="72.75" customHeight="1" x14ac:dyDescent="0.25">
      <c r="A17" s="73">
        <v>30443802</v>
      </c>
      <c r="B17" s="71" t="s">
        <v>33</v>
      </c>
      <c r="C17" s="73" t="s">
        <v>28</v>
      </c>
      <c r="D17" s="172" t="s">
        <v>34</v>
      </c>
      <c r="E17" s="73">
        <v>0</v>
      </c>
      <c r="F17" s="73">
        <v>2022</v>
      </c>
      <c r="G17" s="73">
        <v>1</v>
      </c>
      <c r="H17" s="73">
        <v>1</v>
      </c>
      <c r="I17" s="63">
        <v>0</v>
      </c>
      <c r="J17" s="63">
        <v>0</v>
      </c>
      <c r="K17" s="73" t="s">
        <v>17</v>
      </c>
    </row>
    <row r="18" spans="1:14" ht="71.25" x14ac:dyDescent="0.25">
      <c r="A18" s="59">
        <v>3107</v>
      </c>
      <c r="B18" s="60" t="s">
        <v>36</v>
      </c>
      <c r="C18" s="59" t="s">
        <v>37</v>
      </c>
      <c r="D18" s="170" t="s">
        <v>143</v>
      </c>
      <c r="E18" s="59">
        <v>30</v>
      </c>
      <c r="F18" s="59">
        <v>2022</v>
      </c>
      <c r="G18" s="59">
        <v>100</v>
      </c>
      <c r="H18" s="59">
        <v>80</v>
      </c>
      <c r="I18" s="59">
        <v>100</v>
      </c>
      <c r="J18" s="59">
        <v>0</v>
      </c>
      <c r="K18" s="59" t="s">
        <v>17</v>
      </c>
    </row>
    <row r="19" spans="1:14" ht="60" x14ac:dyDescent="0.25">
      <c r="A19" s="66">
        <v>31073801</v>
      </c>
      <c r="B19" s="15" t="s">
        <v>141</v>
      </c>
      <c r="C19" s="66" t="s">
        <v>37</v>
      </c>
      <c r="D19" s="173" t="s">
        <v>144</v>
      </c>
      <c r="E19" s="66">
        <v>30</v>
      </c>
      <c r="F19" s="66">
        <v>2022</v>
      </c>
      <c r="G19" s="66">
        <v>2</v>
      </c>
      <c r="H19" s="66">
        <v>1</v>
      </c>
      <c r="I19" s="66">
        <v>1</v>
      </c>
      <c r="J19" s="66">
        <v>0</v>
      </c>
      <c r="K19" s="66" t="s">
        <v>17</v>
      </c>
    </row>
    <row r="20" spans="1:14" ht="57" x14ac:dyDescent="0.25">
      <c r="A20" s="59">
        <v>3108</v>
      </c>
      <c r="B20" s="60" t="s">
        <v>38</v>
      </c>
      <c r="C20" s="82" t="s">
        <v>37</v>
      </c>
      <c r="D20" s="170" t="s">
        <v>39</v>
      </c>
      <c r="E20" s="59">
        <v>0</v>
      </c>
      <c r="F20" s="59">
        <v>2021</v>
      </c>
      <c r="G20" s="59">
        <v>2</v>
      </c>
      <c r="H20" s="59">
        <v>2</v>
      </c>
      <c r="I20" s="59">
        <v>0</v>
      </c>
      <c r="J20" s="59">
        <v>0</v>
      </c>
      <c r="K20" s="59" t="s">
        <v>17</v>
      </c>
    </row>
    <row r="21" spans="1:14" ht="30" x14ac:dyDescent="0.25">
      <c r="A21" s="66">
        <v>31083801</v>
      </c>
      <c r="B21" s="15" t="s">
        <v>40</v>
      </c>
      <c r="C21" s="69" t="s">
        <v>37</v>
      </c>
      <c r="D21" s="173" t="s">
        <v>41</v>
      </c>
      <c r="E21" s="66"/>
      <c r="F21" s="66">
        <v>2020</v>
      </c>
      <c r="G21" s="66">
        <v>1</v>
      </c>
      <c r="H21" s="66">
        <v>1</v>
      </c>
      <c r="I21" s="66">
        <v>0</v>
      </c>
      <c r="J21" s="66">
        <v>0</v>
      </c>
      <c r="K21" s="66" t="s">
        <v>17</v>
      </c>
    </row>
    <row r="22" spans="1:14" s="10" customFormat="1" ht="60.75" customHeight="1" x14ac:dyDescent="0.25">
      <c r="A22" s="70">
        <v>31083802</v>
      </c>
      <c r="B22" s="63" t="s">
        <v>42</v>
      </c>
      <c r="C22" s="73" t="s">
        <v>37</v>
      </c>
      <c r="D22" s="174" t="s">
        <v>41</v>
      </c>
      <c r="E22" s="70"/>
      <c r="F22" s="70">
        <v>2021</v>
      </c>
      <c r="G22" s="70">
        <v>1</v>
      </c>
      <c r="H22" s="70">
        <v>1</v>
      </c>
      <c r="I22" s="70">
        <v>0</v>
      </c>
      <c r="J22" s="70">
        <v>0</v>
      </c>
      <c r="K22" s="70" t="s">
        <v>17</v>
      </c>
      <c r="L22" s="64"/>
    </row>
    <row r="23" spans="1:14" ht="45" x14ac:dyDescent="0.25">
      <c r="A23" s="66">
        <v>31083803</v>
      </c>
      <c r="B23" s="15" t="s">
        <v>43</v>
      </c>
      <c r="C23" s="69" t="s">
        <v>37</v>
      </c>
      <c r="D23" s="173" t="s">
        <v>44</v>
      </c>
      <c r="E23" s="66">
        <v>750</v>
      </c>
      <c r="F23" s="66">
        <v>2021</v>
      </c>
      <c r="G23" s="83">
        <v>3000</v>
      </c>
      <c r="H23" s="83">
        <v>1000</v>
      </c>
      <c r="I23" s="83">
        <v>1000</v>
      </c>
      <c r="J23" s="83">
        <v>1000</v>
      </c>
      <c r="K23" s="66" t="s">
        <v>17</v>
      </c>
    </row>
    <row r="24" spans="1:14" ht="57.75" customHeight="1" x14ac:dyDescent="0.25">
      <c r="A24" s="70">
        <v>31083804</v>
      </c>
      <c r="B24" s="63" t="s">
        <v>105</v>
      </c>
      <c r="C24" s="70" t="s">
        <v>35</v>
      </c>
      <c r="D24" s="174" t="s">
        <v>45</v>
      </c>
      <c r="E24" s="70">
        <v>0</v>
      </c>
      <c r="F24" s="70">
        <v>2022</v>
      </c>
      <c r="G24" s="70">
        <v>1</v>
      </c>
      <c r="H24" s="70">
        <v>1</v>
      </c>
      <c r="I24" s="73">
        <v>0</v>
      </c>
      <c r="J24" s="73">
        <v>0</v>
      </c>
      <c r="K24" s="70" t="s">
        <v>17</v>
      </c>
    </row>
    <row r="25" spans="1:14" s="179" customFormat="1" ht="15.75" x14ac:dyDescent="0.25">
      <c r="A25" s="291" t="s">
        <v>46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1"/>
    </row>
    <row r="26" spans="1:14" s="190" customFormat="1" ht="24" customHeight="1" x14ac:dyDescent="0.25">
      <c r="A26" s="293" t="s">
        <v>47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189"/>
    </row>
    <row r="27" spans="1:14" ht="28.5" x14ac:dyDescent="0.25">
      <c r="A27" s="59">
        <v>3109</v>
      </c>
      <c r="B27" s="60" t="s">
        <v>48</v>
      </c>
      <c r="C27" s="62" t="s">
        <v>11</v>
      </c>
      <c r="D27" s="170" t="s">
        <v>49</v>
      </c>
      <c r="E27" s="59">
        <v>7263</v>
      </c>
      <c r="F27" s="85">
        <v>2022</v>
      </c>
      <c r="G27" s="84">
        <f>E27+9322</f>
        <v>16585</v>
      </c>
      <c r="H27" s="84">
        <f>E27+2122</f>
        <v>9385</v>
      </c>
      <c r="I27" s="84">
        <f>H27+3200</f>
        <v>12585</v>
      </c>
      <c r="J27" s="84">
        <f>I27+4000</f>
        <v>16585</v>
      </c>
      <c r="K27" s="59" t="s">
        <v>17</v>
      </c>
      <c r="L27" s="39">
        <v>2122</v>
      </c>
      <c r="M27">
        <v>3200</v>
      </c>
      <c r="N27">
        <v>4000</v>
      </c>
    </row>
    <row r="28" spans="1:14" ht="61.5" customHeight="1" x14ac:dyDescent="0.25">
      <c r="A28" s="81">
        <v>31093801</v>
      </c>
      <c r="B28" s="86" t="s">
        <v>50</v>
      </c>
      <c r="C28" s="87" t="s">
        <v>11</v>
      </c>
      <c r="D28" s="175" t="s">
        <v>145</v>
      </c>
      <c r="E28" s="87">
        <v>641</v>
      </c>
      <c r="F28" s="81">
        <v>2022</v>
      </c>
      <c r="G28" s="88">
        <v>6000</v>
      </c>
      <c r="H28" s="89">
        <v>1500</v>
      </c>
      <c r="I28" s="78">
        <v>2000</v>
      </c>
      <c r="J28" s="89">
        <v>2500</v>
      </c>
      <c r="K28" s="81" t="s">
        <v>17</v>
      </c>
      <c r="M28">
        <f>16405-7083</f>
        <v>9322</v>
      </c>
    </row>
    <row r="29" spans="1:14" ht="74.25" customHeight="1" x14ac:dyDescent="0.25">
      <c r="A29" s="90">
        <v>31093802</v>
      </c>
      <c r="B29" s="58" t="s">
        <v>52</v>
      </c>
      <c r="C29" s="91" t="s">
        <v>11</v>
      </c>
      <c r="D29" s="174" t="s">
        <v>146</v>
      </c>
      <c r="E29" s="74">
        <v>0</v>
      </c>
      <c r="F29" s="90">
        <v>2022</v>
      </c>
      <c r="G29" s="74">
        <v>622</v>
      </c>
      <c r="H29" s="75">
        <v>322</v>
      </c>
      <c r="I29" s="75">
        <v>300</v>
      </c>
      <c r="J29" s="73">
        <v>0</v>
      </c>
      <c r="K29" s="92" t="s">
        <v>17</v>
      </c>
      <c r="L29" s="44">
        <f>1200+1500+622+6000</f>
        <v>9322</v>
      </c>
      <c r="N29">
        <f>7083+180</f>
        <v>7263</v>
      </c>
    </row>
    <row r="30" spans="1:14" ht="60" x14ac:dyDescent="0.25">
      <c r="A30" s="87">
        <v>31093803</v>
      </c>
      <c r="B30" s="15" t="s">
        <v>112</v>
      </c>
      <c r="C30" s="93" t="s">
        <v>11</v>
      </c>
      <c r="D30" s="175" t="s">
        <v>55</v>
      </c>
      <c r="E30" s="87">
        <v>0</v>
      </c>
      <c r="F30" s="81">
        <v>2022</v>
      </c>
      <c r="G30" s="94">
        <v>1500</v>
      </c>
      <c r="H30" s="95">
        <v>0</v>
      </c>
      <c r="I30" s="94">
        <v>500</v>
      </c>
      <c r="J30" s="94">
        <v>1000</v>
      </c>
      <c r="K30" s="81" t="s">
        <v>17</v>
      </c>
      <c r="L30" s="40">
        <f>7083+9322</f>
        <v>16405</v>
      </c>
      <c r="N30">
        <f>16405+180</f>
        <v>16585</v>
      </c>
    </row>
    <row r="31" spans="1:14" ht="30" x14ac:dyDescent="0.25">
      <c r="A31" s="72"/>
      <c r="B31" s="91" t="s">
        <v>56</v>
      </c>
      <c r="C31" s="91" t="s">
        <v>11</v>
      </c>
      <c r="D31" s="172" t="s">
        <v>57</v>
      </c>
      <c r="E31" s="72">
        <v>180</v>
      </c>
      <c r="F31" s="73">
        <v>2022</v>
      </c>
      <c r="G31" s="96">
        <v>1200</v>
      </c>
      <c r="H31" s="72">
        <v>300</v>
      </c>
      <c r="I31" s="72">
        <v>400</v>
      </c>
      <c r="J31" s="72">
        <v>500</v>
      </c>
      <c r="K31" s="92" t="s">
        <v>17</v>
      </c>
      <c r="M31" s="42"/>
    </row>
    <row r="32" spans="1:14" s="179" customFormat="1" ht="22.5" customHeight="1" x14ac:dyDescent="0.25">
      <c r="A32" s="291" t="s">
        <v>58</v>
      </c>
      <c r="B32" s="291"/>
      <c r="C32" s="291"/>
      <c r="D32" s="291"/>
      <c r="E32" s="291"/>
      <c r="F32" s="291"/>
      <c r="G32" s="291"/>
      <c r="H32" s="291"/>
      <c r="I32" s="291"/>
      <c r="J32" s="291"/>
      <c r="K32" s="291"/>
    </row>
    <row r="33" spans="1:11" s="179" customFormat="1" ht="15.75" x14ac:dyDescent="0.25">
      <c r="A33" s="293" t="s">
        <v>23</v>
      </c>
      <c r="B33" s="293"/>
      <c r="C33" s="293"/>
      <c r="D33" s="293"/>
      <c r="E33" s="293"/>
      <c r="F33" s="293"/>
      <c r="G33" s="293"/>
      <c r="H33" s="293"/>
      <c r="I33" s="293"/>
      <c r="J33" s="293"/>
      <c r="K33" s="293"/>
    </row>
    <row r="34" spans="1:11" ht="57" x14ac:dyDescent="0.25">
      <c r="A34" s="97" t="s">
        <v>59</v>
      </c>
      <c r="B34" s="98" t="s">
        <v>60</v>
      </c>
      <c r="C34" s="97" t="s">
        <v>12</v>
      </c>
      <c r="D34" s="176" t="s">
        <v>61</v>
      </c>
      <c r="E34" s="82">
        <v>15</v>
      </c>
      <c r="F34" s="82">
        <v>2022</v>
      </c>
      <c r="G34" s="82">
        <v>25</v>
      </c>
      <c r="H34" s="82">
        <v>20</v>
      </c>
      <c r="I34" s="97">
        <v>22</v>
      </c>
      <c r="J34" s="97">
        <v>25</v>
      </c>
      <c r="K34" s="100" t="s">
        <v>17</v>
      </c>
    </row>
    <row r="35" spans="1:11" ht="43.5" customHeight="1" x14ac:dyDescent="0.25">
      <c r="A35" s="78" t="s">
        <v>62</v>
      </c>
      <c r="B35" s="79" t="s">
        <v>63</v>
      </c>
      <c r="C35" s="78" t="s">
        <v>12</v>
      </c>
      <c r="D35" s="171" t="s">
        <v>64</v>
      </c>
      <c r="E35" s="78">
        <v>3</v>
      </c>
      <c r="F35" s="78">
        <v>2022</v>
      </c>
      <c r="G35" s="78">
        <v>12</v>
      </c>
      <c r="H35" s="78">
        <v>5</v>
      </c>
      <c r="I35" s="78">
        <v>7</v>
      </c>
      <c r="J35" s="78">
        <v>0</v>
      </c>
      <c r="K35" s="81" t="s">
        <v>17</v>
      </c>
    </row>
    <row r="36" spans="1:11" ht="39" customHeight="1" x14ac:dyDescent="0.25">
      <c r="A36" s="78"/>
      <c r="B36" s="79" t="s">
        <v>65</v>
      </c>
      <c r="C36" s="78" t="s">
        <v>66</v>
      </c>
      <c r="D36" s="171" t="s">
        <v>67</v>
      </c>
      <c r="E36" s="78" t="s">
        <v>68</v>
      </c>
      <c r="F36" s="78">
        <v>2022</v>
      </c>
      <c r="G36" s="78">
        <v>20</v>
      </c>
      <c r="H36" s="78">
        <v>18</v>
      </c>
      <c r="I36" s="78">
        <v>2</v>
      </c>
      <c r="J36" s="78">
        <v>0</v>
      </c>
      <c r="K36" s="81" t="s">
        <v>17</v>
      </c>
    </row>
    <row r="37" spans="1:11" ht="30" x14ac:dyDescent="0.25">
      <c r="A37" s="73" t="s">
        <v>69</v>
      </c>
      <c r="B37" s="71" t="s">
        <v>70</v>
      </c>
      <c r="C37" s="73" t="s">
        <v>12</v>
      </c>
      <c r="D37" s="172" t="s">
        <v>71</v>
      </c>
      <c r="E37" s="73">
        <v>0</v>
      </c>
      <c r="F37" s="73">
        <v>2022</v>
      </c>
      <c r="G37" s="73">
        <v>5</v>
      </c>
      <c r="H37" s="73">
        <v>0</v>
      </c>
      <c r="I37" s="73">
        <v>2</v>
      </c>
      <c r="J37" s="73">
        <v>3</v>
      </c>
      <c r="K37" s="73" t="s">
        <v>17</v>
      </c>
    </row>
    <row r="38" spans="1:11" ht="30" x14ac:dyDescent="0.25">
      <c r="A38" s="69" t="s">
        <v>72</v>
      </c>
      <c r="B38" s="76" t="s">
        <v>73</v>
      </c>
      <c r="C38" s="69" t="s">
        <v>74</v>
      </c>
      <c r="D38" s="171" t="s">
        <v>75</v>
      </c>
      <c r="E38" s="78">
        <v>0</v>
      </c>
      <c r="F38" s="78">
        <v>2022</v>
      </c>
      <c r="G38" s="78">
        <v>8</v>
      </c>
      <c r="H38" s="69">
        <v>0</v>
      </c>
      <c r="I38" s="69">
        <v>4</v>
      </c>
      <c r="J38" s="69">
        <v>4</v>
      </c>
      <c r="K38" s="69" t="s">
        <v>17</v>
      </c>
    </row>
    <row r="39" spans="1:11" ht="30" x14ac:dyDescent="0.25">
      <c r="A39" s="69">
        <v>20093804</v>
      </c>
      <c r="B39" s="76" t="s">
        <v>111</v>
      </c>
      <c r="C39" s="69" t="s">
        <v>19</v>
      </c>
      <c r="D39" s="171" t="s">
        <v>115</v>
      </c>
      <c r="E39" s="78">
        <v>0</v>
      </c>
      <c r="F39" s="78">
        <v>2022</v>
      </c>
      <c r="G39" s="78">
        <v>1</v>
      </c>
      <c r="H39" s="69"/>
      <c r="I39" s="69"/>
      <c r="J39" s="69">
        <v>1</v>
      </c>
      <c r="K39" s="69" t="s">
        <v>17</v>
      </c>
    </row>
    <row r="40" spans="1:11" ht="42.75" x14ac:dyDescent="0.25">
      <c r="A40" s="82" t="s">
        <v>59</v>
      </c>
      <c r="B40" s="99" t="s">
        <v>77</v>
      </c>
      <c r="C40" s="82" t="s">
        <v>74</v>
      </c>
      <c r="D40" s="176" t="s">
        <v>78</v>
      </c>
      <c r="E40" s="82">
        <v>28.5</v>
      </c>
      <c r="F40" s="82">
        <v>2022</v>
      </c>
      <c r="G40" s="82">
        <v>40</v>
      </c>
      <c r="H40" s="82">
        <v>30</v>
      </c>
      <c r="I40" s="82">
        <v>35</v>
      </c>
      <c r="J40" s="82">
        <v>40</v>
      </c>
      <c r="K40" s="82" t="s">
        <v>17</v>
      </c>
    </row>
    <row r="41" spans="1:11" ht="30" x14ac:dyDescent="0.25">
      <c r="A41" s="73" t="s">
        <v>62</v>
      </c>
      <c r="B41" s="71" t="s">
        <v>79</v>
      </c>
      <c r="C41" s="73" t="s">
        <v>74</v>
      </c>
      <c r="D41" s="172" t="s">
        <v>80</v>
      </c>
      <c r="E41" s="73">
        <v>2</v>
      </c>
      <c r="F41" s="73">
        <v>2022</v>
      </c>
      <c r="G41" s="73">
        <v>4</v>
      </c>
      <c r="H41" s="73">
        <v>2</v>
      </c>
      <c r="I41" s="73">
        <v>2</v>
      </c>
      <c r="J41" s="73">
        <v>0</v>
      </c>
      <c r="K41" s="73" t="s">
        <v>17</v>
      </c>
    </row>
    <row r="42" spans="1:11" ht="30" x14ac:dyDescent="0.25">
      <c r="A42" s="69" t="s">
        <v>113</v>
      </c>
      <c r="B42" s="76" t="s">
        <v>81</v>
      </c>
      <c r="C42" s="69" t="s">
        <v>74</v>
      </c>
      <c r="D42" s="177" t="s">
        <v>82</v>
      </c>
      <c r="E42" s="69">
        <v>51</v>
      </c>
      <c r="F42" s="69">
        <v>2022</v>
      </c>
      <c r="G42" s="69">
        <v>200</v>
      </c>
      <c r="H42" s="69">
        <v>50</v>
      </c>
      <c r="I42" s="69">
        <v>50</v>
      </c>
      <c r="J42" s="69">
        <v>100</v>
      </c>
      <c r="K42" s="69" t="s">
        <v>17</v>
      </c>
    </row>
  </sheetData>
  <mergeCells count="10">
    <mergeCell ref="A32:K32"/>
    <mergeCell ref="A33:K33"/>
    <mergeCell ref="A26:K26"/>
    <mergeCell ref="A25:K25"/>
    <mergeCell ref="A14:K14"/>
    <mergeCell ref="A12:K12"/>
    <mergeCell ref="A13:K13"/>
    <mergeCell ref="A2:K2"/>
    <mergeCell ref="A3:K3"/>
    <mergeCell ref="A4:K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topLeftCell="A23" workbookViewId="0">
      <selection activeCell="E28" sqref="E28"/>
    </sheetView>
  </sheetViews>
  <sheetFormatPr baseColWidth="10" defaultRowHeight="15" x14ac:dyDescent="0.25"/>
  <cols>
    <col min="1" max="1" width="11.42578125" style="38"/>
    <col min="2" max="2" width="36.28515625" style="38" customWidth="1"/>
    <col min="3" max="3" width="11.42578125" style="38"/>
    <col min="4" max="4" width="34.140625" style="166" customWidth="1"/>
    <col min="5" max="5" width="11.5703125" style="38" bestFit="1" customWidth="1"/>
    <col min="6" max="9" width="12.42578125" style="38" bestFit="1" customWidth="1"/>
    <col min="10" max="10" width="12.28515625" style="38" customWidth="1"/>
    <col min="11" max="11" width="11.42578125" style="38"/>
    <col min="12" max="12" width="17.85546875" bestFit="1" customWidth="1"/>
    <col min="13" max="13" width="17.7109375" style="4" customWidth="1"/>
    <col min="14" max="14" width="17" style="4" customWidth="1"/>
    <col min="15" max="15" width="15.85546875" style="4" customWidth="1"/>
    <col min="16" max="16" width="15" style="4" customWidth="1"/>
    <col min="17" max="17" width="18.7109375" style="4" customWidth="1"/>
  </cols>
  <sheetData>
    <row r="1" spans="1:17" ht="45" x14ac:dyDescent="0.25">
      <c r="A1" s="116" t="s">
        <v>0</v>
      </c>
      <c r="B1" s="117" t="s">
        <v>1</v>
      </c>
      <c r="C1" s="117" t="s">
        <v>2</v>
      </c>
      <c r="D1" s="117" t="s">
        <v>3</v>
      </c>
      <c r="E1" s="117" t="s">
        <v>6</v>
      </c>
      <c r="F1" s="117" t="s">
        <v>84</v>
      </c>
      <c r="G1" s="117" t="s">
        <v>85</v>
      </c>
      <c r="H1" s="117" t="s">
        <v>86</v>
      </c>
      <c r="I1" s="117" t="s">
        <v>87</v>
      </c>
      <c r="J1" s="117" t="s">
        <v>10</v>
      </c>
      <c r="K1" s="118" t="s">
        <v>88</v>
      </c>
      <c r="M1" s="270"/>
      <c r="N1" s="271" t="s">
        <v>128</v>
      </c>
      <c r="O1" s="271" t="s">
        <v>129</v>
      </c>
      <c r="P1" s="271" t="s">
        <v>130</v>
      </c>
      <c r="Q1" s="271" t="s">
        <v>131</v>
      </c>
    </row>
    <row r="2" spans="1:17" ht="19.5" x14ac:dyDescent="0.25">
      <c r="A2" s="295" t="s">
        <v>13</v>
      </c>
      <c r="B2" s="296"/>
      <c r="C2" s="296"/>
      <c r="D2" s="296"/>
      <c r="E2" s="296"/>
      <c r="F2" s="296"/>
      <c r="G2" s="296"/>
      <c r="H2" s="296"/>
      <c r="I2" s="296"/>
      <c r="J2" s="296"/>
      <c r="K2" s="297"/>
      <c r="M2" s="294" t="s">
        <v>132</v>
      </c>
      <c r="N2" s="294"/>
      <c r="O2" s="294"/>
      <c r="P2" s="294"/>
      <c r="Q2" s="294"/>
    </row>
    <row r="3" spans="1:17" ht="19.5" x14ac:dyDescent="0.25">
      <c r="A3" s="298" t="s">
        <v>14</v>
      </c>
      <c r="B3" s="299"/>
      <c r="C3" s="299"/>
      <c r="D3" s="299"/>
      <c r="E3" s="299"/>
      <c r="F3" s="299"/>
      <c r="G3" s="299"/>
      <c r="H3" s="299"/>
      <c r="I3" s="299"/>
      <c r="J3" s="299"/>
      <c r="K3" s="300"/>
      <c r="L3" s="41"/>
      <c r="M3" s="272" t="s">
        <v>133</v>
      </c>
      <c r="N3" s="272"/>
      <c r="O3" s="272"/>
      <c r="P3" s="272"/>
      <c r="Q3" s="273"/>
    </row>
    <row r="4" spans="1:17" ht="25.5" customHeight="1" x14ac:dyDescent="0.25">
      <c r="A4" s="307" t="s">
        <v>15</v>
      </c>
      <c r="B4" s="308"/>
      <c r="C4" s="308"/>
      <c r="D4" s="308"/>
      <c r="E4" s="308"/>
      <c r="F4" s="308"/>
      <c r="G4" s="308"/>
      <c r="H4" s="308"/>
      <c r="I4" s="308"/>
      <c r="J4" s="308"/>
      <c r="K4" s="309"/>
      <c r="M4" s="274" t="s">
        <v>134</v>
      </c>
      <c r="N4" s="275"/>
      <c r="O4" s="275"/>
      <c r="P4" s="275"/>
      <c r="Q4" s="276"/>
    </row>
    <row r="5" spans="1:17" ht="56.25" customHeight="1" x14ac:dyDescent="0.25">
      <c r="A5" s="119">
        <v>2009</v>
      </c>
      <c r="B5" s="16" t="s">
        <v>16</v>
      </c>
      <c r="C5" s="6" t="s">
        <v>11</v>
      </c>
      <c r="D5" s="107" t="s">
        <v>121</v>
      </c>
      <c r="E5" s="6">
        <v>4</v>
      </c>
      <c r="F5" s="17">
        <f>F6+F7+F8+F9+F10+F11</f>
        <v>76019</v>
      </c>
      <c r="G5" s="17">
        <f t="shared" ref="G5:K5" si="0">G6+G7+G8+G9+G10+G11</f>
        <v>0</v>
      </c>
      <c r="H5" s="17">
        <f t="shared" si="0"/>
        <v>9875.7000000000007</v>
      </c>
      <c r="I5" s="17">
        <f t="shared" si="0"/>
        <v>33643.300000000003</v>
      </c>
      <c r="J5" s="18" t="s">
        <v>17</v>
      </c>
      <c r="K5" s="17">
        <f t="shared" si="0"/>
        <v>43419</v>
      </c>
      <c r="M5" s="272" t="s">
        <v>135</v>
      </c>
      <c r="N5" s="277"/>
      <c r="O5" s="277"/>
      <c r="P5" s="277"/>
      <c r="Q5" s="278"/>
    </row>
    <row r="6" spans="1:17" ht="45.75" thickBot="1" x14ac:dyDescent="0.3">
      <c r="A6" s="120"/>
      <c r="B6" s="45" t="s">
        <v>118</v>
      </c>
      <c r="C6" s="19" t="s">
        <v>19</v>
      </c>
      <c r="D6" s="152" t="s">
        <v>119</v>
      </c>
      <c r="E6" s="46">
        <v>100</v>
      </c>
      <c r="F6" s="50">
        <f>G6+H6+I6</f>
        <v>50</v>
      </c>
      <c r="G6" s="104">
        <v>0</v>
      </c>
      <c r="H6" s="104">
        <v>50</v>
      </c>
      <c r="I6" s="104">
        <v>0</v>
      </c>
      <c r="J6" s="11" t="s">
        <v>17</v>
      </c>
      <c r="K6" s="121"/>
      <c r="M6" s="274" t="s">
        <v>136</v>
      </c>
      <c r="N6" s="275"/>
      <c r="O6" s="275"/>
      <c r="P6" s="275"/>
      <c r="Q6" s="276"/>
    </row>
    <row r="7" spans="1:17" ht="45.75" thickBot="1" x14ac:dyDescent="0.3">
      <c r="A7" s="122">
        <v>20093801</v>
      </c>
      <c r="B7" s="45" t="s">
        <v>18</v>
      </c>
      <c r="C7" s="19" t="s">
        <v>19</v>
      </c>
      <c r="D7" s="152" t="s">
        <v>140</v>
      </c>
      <c r="E7" s="46">
        <v>100</v>
      </c>
      <c r="F7" s="20">
        <v>20000</v>
      </c>
      <c r="G7" s="53">
        <v>0</v>
      </c>
      <c r="H7" s="105">
        <v>2000</v>
      </c>
      <c r="I7" s="105">
        <v>8000</v>
      </c>
      <c r="J7" s="11" t="s">
        <v>17</v>
      </c>
      <c r="K7" s="121">
        <f>H7+I7</f>
        <v>10000</v>
      </c>
      <c r="M7" s="272" t="s">
        <v>127</v>
      </c>
      <c r="N7" s="277"/>
      <c r="O7" s="277"/>
      <c r="P7" s="277"/>
      <c r="Q7" s="272"/>
    </row>
    <row r="8" spans="1:17" ht="45.75" thickBot="1" x14ac:dyDescent="0.3">
      <c r="A8" s="122">
        <v>20093802</v>
      </c>
      <c r="B8" s="1" t="s">
        <v>20</v>
      </c>
      <c r="C8" s="19" t="s">
        <v>19</v>
      </c>
      <c r="D8" s="153" t="s">
        <v>117</v>
      </c>
      <c r="E8" s="43">
        <v>100</v>
      </c>
      <c r="F8" s="101">
        <f>G8+H8+I8</f>
        <v>5280</v>
      </c>
      <c r="G8" s="11">
        <v>0</v>
      </c>
      <c r="H8" s="51">
        <v>1584</v>
      </c>
      <c r="I8" s="50">
        <v>3696</v>
      </c>
      <c r="J8" s="11" t="s">
        <v>17</v>
      </c>
      <c r="K8" s="121">
        <f>H8+I8</f>
        <v>5280</v>
      </c>
      <c r="L8" s="268"/>
      <c r="M8" s="294" t="s">
        <v>137</v>
      </c>
      <c r="N8" s="294"/>
      <c r="O8" s="294"/>
      <c r="P8" s="294"/>
      <c r="Q8" s="294"/>
    </row>
    <row r="9" spans="1:17" ht="30.75" thickBot="1" x14ac:dyDescent="0.3">
      <c r="A9" s="122">
        <v>20093803</v>
      </c>
      <c r="B9" s="3" t="s">
        <v>21</v>
      </c>
      <c r="C9" s="19" t="s">
        <v>19</v>
      </c>
      <c r="D9" s="153" t="s">
        <v>117</v>
      </c>
      <c r="E9" s="47">
        <v>100</v>
      </c>
      <c r="F9" s="101">
        <f>G9+H9+I9</f>
        <v>5639</v>
      </c>
      <c r="G9" s="11">
        <v>0</v>
      </c>
      <c r="H9" s="51">
        <v>1691.7</v>
      </c>
      <c r="I9" s="53">
        <v>3947.3</v>
      </c>
      <c r="J9" s="11" t="s">
        <v>17</v>
      </c>
      <c r="K9" s="121">
        <f>H9+I9</f>
        <v>5639</v>
      </c>
      <c r="L9" s="39"/>
      <c r="M9" s="272" t="s">
        <v>133</v>
      </c>
      <c r="N9" s="279">
        <v>0</v>
      </c>
      <c r="O9" s="279">
        <v>9875.7000000000007</v>
      </c>
      <c r="P9" s="279">
        <v>33643.300000000003</v>
      </c>
      <c r="Q9" s="273">
        <f>N9+O9+P9</f>
        <v>43519</v>
      </c>
    </row>
    <row r="10" spans="1:17" ht="41.25" customHeight="1" thickBot="1" x14ac:dyDescent="0.3">
      <c r="A10" s="120"/>
      <c r="B10" s="45" t="s">
        <v>120</v>
      </c>
      <c r="C10" s="21" t="s">
        <v>19</v>
      </c>
      <c r="D10" s="152" t="s">
        <v>119</v>
      </c>
      <c r="E10" s="46">
        <v>100</v>
      </c>
      <c r="F10" s="50">
        <f>G10+H10+I10</f>
        <v>50</v>
      </c>
      <c r="G10" s="53">
        <v>0</v>
      </c>
      <c r="H10" s="53">
        <v>50</v>
      </c>
      <c r="I10" s="53">
        <v>0</v>
      </c>
      <c r="J10" s="23" t="s">
        <v>17</v>
      </c>
      <c r="K10" s="121"/>
      <c r="M10" s="274" t="s">
        <v>134</v>
      </c>
      <c r="N10" s="275"/>
      <c r="O10" s="275"/>
      <c r="P10" s="275"/>
      <c r="Q10" s="276"/>
    </row>
    <row r="11" spans="1:17" ht="41.25" customHeight="1" thickBot="1" x14ac:dyDescent="0.3">
      <c r="A11" s="123">
        <v>20093805</v>
      </c>
      <c r="B11" s="45" t="s">
        <v>123</v>
      </c>
      <c r="C11" s="21" t="s">
        <v>19</v>
      </c>
      <c r="D11" s="154" t="s">
        <v>126</v>
      </c>
      <c r="E11" s="52">
        <v>100</v>
      </c>
      <c r="F11" s="22">
        <v>45000</v>
      </c>
      <c r="G11" s="53">
        <v>0</v>
      </c>
      <c r="H11" s="102">
        <v>4500</v>
      </c>
      <c r="I11" s="102">
        <v>18000</v>
      </c>
      <c r="J11" s="23" t="s">
        <v>17</v>
      </c>
      <c r="K11" s="121">
        <f t="shared" ref="K11" si="1">H11+I11</f>
        <v>22500</v>
      </c>
      <c r="M11" s="272" t="s">
        <v>135</v>
      </c>
      <c r="N11" s="280"/>
      <c r="O11" s="281"/>
      <c r="P11" s="280"/>
      <c r="Q11" s="278"/>
    </row>
    <row r="12" spans="1:17" s="179" customFormat="1" ht="18" x14ac:dyDescent="0.25">
      <c r="A12" s="310" t="s">
        <v>22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12"/>
      <c r="L12" s="269"/>
      <c r="M12" s="274" t="s">
        <v>136</v>
      </c>
      <c r="N12" s="275"/>
      <c r="O12" s="275"/>
      <c r="P12" s="275"/>
      <c r="Q12" s="276"/>
    </row>
    <row r="13" spans="1:17" s="179" customFormat="1" ht="18" x14ac:dyDescent="0.25">
      <c r="A13" s="313" t="s">
        <v>24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5"/>
      <c r="M13" s="272" t="s">
        <v>127</v>
      </c>
      <c r="N13" s="282">
        <v>0</v>
      </c>
      <c r="O13" s="283">
        <v>9775.7000000000007</v>
      </c>
      <c r="P13" s="283">
        <v>33643.300000000003</v>
      </c>
      <c r="Q13" s="282">
        <v>43419</v>
      </c>
    </row>
    <row r="14" spans="1:17" s="179" customFormat="1" ht="18" x14ac:dyDescent="0.25">
      <c r="A14" s="304" t="s">
        <v>25</v>
      </c>
      <c r="B14" s="305"/>
      <c r="C14" s="305"/>
      <c r="D14" s="305"/>
      <c r="E14" s="305"/>
      <c r="F14" s="305"/>
      <c r="G14" s="305"/>
      <c r="H14" s="305"/>
      <c r="I14" s="305"/>
      <c r="J14" s="305"/>
      <c r="K14" s="306"/>
      <c r="M14" s="294" t="s">
        <v>138</v>
      </c>
      <c r="N14" s="294"/>
      <c r="O14" s="294"/>
      <c r="P14" s="294"/>
      <c r="Q14" s="294"/>
    </row>
    <row r="15" spans="1:17" ht="30" x14ac:dyDescent="0.25">
      <c r="A15" s="124">
        <v>3044</v>
      </c>
      <c r="B15" s="5" t="s">
        <v>90</v>
      </c>
      <c r="C15" s="7" t="s">
        <v>28</v>
      </c>
      <c r="D15" s="155" t="s">
        <v>91</v>
      </c>
      <c r="E15" s="7" t="s">
        <v>30</v>
      </c>
      <c r="F15" s="7" t="s">
        <v>92</v>
      </c>
      <c r="G15" s="7" t="s">
        <v>30</v>
      </c>
      <c r="H15" s="7" t="s">
        <v>93</v>
      </c>
      <c r="I15" s="7" t="s">
        <v>94</v>
      </c>
      <c r="J15" s="7" t="s">
        <v>17</v>
      </c>
      <c r="K15" s="125" t="s">
        <v>95</v>
      </c>
      <c r="M15" s="272" t="s">
        <v>133</v>
      </c>
      <c r="N15" s="282">
        <v>23999</v>
      </c>
      <c r="O15" s="284">
        <v>56848.47</v>
      </c>
      <c r="P15" s="282">
        <v>94080</v>
      </c>
      <c r="Q15" s="283">
        <f>N15+O15+P15</f>
        <v>174927.47</v>
      </c>
    </row>
    <row r="16" spans="1:17" ht="30" x14ac:dyDescent="0.25">
      <c r="A16" s="126">
        <v>30443801</v>
      </c>
      <c r="B16" s="8" t="s">
        <v>96</v>
      </c>
      <c r="C16" s="9" t="s">
        <v>28</v>
      </c>
      <c r="D16" s="156" t="s">
        <v>32</v>
      </c>
      <c r="E16" s="9">
        <v>1</v>
      </c>
      <c r="F16" s="9" t="s">
        <v>93</v>
      </c>
      <c r="G16" s="9" t="s">
        <v>94</v>
      </c>
      <c r="H16" s="9" t="s">
        <v>97</v>
      </c>
      <c r="I16" s="9" t="s">
        <v>94</v>
      </c>
      <c r="J16" s="9" t="s">
        <v>17</v>
      </c>
      <c r="K16" s="127" t="s">
        <v>95</v>
      </c>
      <c r="M16" s="274" t="s">
        <v>134</v>
      </c>
      <c r="N16" s="285"/>
      <c r="O16" s="285"/>
      <c r="P16" s="285"/>
      <c r="Q16" s="285"/>
    </row>
    <row r="17" spans="1:17" ht="45" x14ac:dyDescent="0.25">
      <c r="A17" s="128">
        <v>30443802</v>
      </c>
      <c r="B17" s="13" t="s">
        <v>98</v>
      </c>
      <c r="C17" s="24" t="s">
        <v>99</v>
      </c>
      <c r="D17" s="157" t="s">
        <v>34</v>
      </c>
      <c r="E17" s="24" t="s">
        <v>100</v>
      </c>
      <c r="F17" s="24" t="s">
        <v>30</v>
      </c>
      <c r="G17" s="24" t="s">
        <v>30</v>
      </c>
      <c r="H17" s="24" t="s">
        <v>94</v>
      </c>
      <c r="I17" s="24" t="s">
        <v>101</v>
      </c>
      <c r="J17" s="24" t="s">
        <v>17</v>
      </c>
      <c r="K17" s="129"/>
      <c r="M17" s="272" t="s">
        <v>135</v>
      </c>
      <c r="N17" s="282">
        <v>2150</v>
      </c>
      <c r="O17" s="282">
        <v>1640</v>
      </c>
      <c r="P17" s="38"/>
      <c r="Q17" s="282">
        <f>N17+O17+P17</f>
        <v>3790</v>
      </c>
    </row>
    <row r="18" spans="1:17" ht="45" x14ac:dyDescent="0.25">
      <c r="A18" s="124">
        <v>3107</v>
      </c>
      <c r="B18" s="5" t="s">
        <v>36</v>
      </c>
      <c r="C18" s="25" t="s">
        <v>37</v>
      </c>
      <c r="D18" s="158" t="s">
        <v>148</v>
      </c>
      <c r="E18" s="7">
        <v>100</v>
      </c>
      <c r="F18" s="7">
        <v>100</v>
      </c>
      <c r="G18" s="7">
        <v>50</v>
      </c>
      <c r="H18" s="7">
        <v>50</v>
      </c>
      <c r="I18" s="25" t="s">
        <v>54</v>
      </c>
      <c r="J18" s="25" t="s">
        <v>17</v>
      </c>
      <c r="K18" s="130"/>
      <c r="M18" s="274" t="s">
        <v>136</v>
      </c>
      <c r="N18" s="286"/>
      <c r="O18" s="285"/>
      <c r="P18" s="285"/>
      <c r="Q18" s="285"/>
    </row>
    <row r="19" spans="1:17" ht="45" x14ac:dyDescent="0.25">
      <c r="A19" s="126">
        <v>31073801</v>
      </c>
      <c r="B19" s="8" t="s">
        <v>147</v>
      </c>
      <c r="C19" s="9" t="s">
        <v>37</v>
      </c>
      <c r="D19" s="156" t="s">
        <v>102</v>
      </c>
      <c r="E19" s="9">
        <v>2</v>
      </c>
      <c r="F19" s="9">
        <v>100</v>
      </c>
      <c r="G19" s="9">
        <v>50</v>
      </c>
      <c r="H19" s="9">
        <v>50</v>
      </c>
      <c r="I19" s="9" t="s">
        <v>54</v>
      </c>
      <c r="J19" s="9" t="s">
        <v>17</v>
      </c>
      <c r="K19" s="127"/>
      <c r="M19" s="272" t="s">
        <v>127</v>
      </c>
      <c r="N19" s="282">
        <v>0</v>
      </c>
      <c r="O19" s="282">
        <v>670</v>
      </c>
      <c r="P19" s="282">
        <v>21522</v>
      </c>
      <c r="Q19" s="282">
        <v>22192</v>
      </c>
    </row>
    <row r="20" spans="1:17" ht="45" x14ac:dyDescent="0.25">
      <c r="A20" s="124">
        <v>3108</v>
      </c>
      <c r="B20" s="5" t="s">
        <v>38</v>
      </c>
      <c r="C20" s="18" t="s">
        <v>37</v>
      </c>
      <c r="D20" s="155" t="s">
        <v>103</v>
      </c>
      <c r="E20" s="7">
        <v>2</v>
      </c>
      <c r="F20" s="7">
        <f>F21+F22+F24</f>
        <v>140</v>
      </c>
      <c r="G20" s="7">
        <v>140</v>
      </c>
      <c r="H20" s="7"/>
      <c r="I20" s="7"/>
      <c r="J20" s="7" t="s">
        <v>17</v>
      </c>
      <c r="K20" s="125">
        <v>130</v>
      </c>
      <c r="M20" s="274" t="s">
        <v>139</v>
      </c>
      <c r="N20" s="287">
        <v>26149</v>
      </c>
      <c r="O20" s="288">
        <v>68364.17</v>
      </c>
      <c r="P20" s="288">
        <v>127723.3</v>
      </c>
      <c r="Q20" s="288">
        <f>N20+O20+P20</f>
        <v>222236.47</v>
      </c>
    </row>
    <row r="21" spans="1:17" ht="30" x14ac:dyDescent="0.25">
      <c r="A21" s="126">
        <v>31083801</v>
      </c>
      <c r="B21" s="8" t="s">
        <v>40</v>
      </c>
      <c r="C21" s="11" t="s">
        <v>37</v>
      </c>
      <c r="D21" s="156" t="s">
        <v>41</v>
      </c>
      <c r="E21" s="9">
        <v>1</v>
      </c>
      <c r="F21" s="9">
        <v>20</v>
      </c>
      <c r="G21" s="11">
        <v>20</v>
      </c>
      <c r="H21" s="9">
        <v>0</v>
      </c>
      <c r="I21" s="9">
        <v>0</v>
      </c>
      <c r="J21" s="9" t="s">
        <v>17</v>
      </c>
      <c r="K21" s="127">
        <v>20</v>
      </c>
    </row>
    <row r="22" spans="1:17" x14ac:dyDescent="0.25">
      <c r="A22" s="128">
        <v>31083802</v>
      </c>
      <c r="B22" s="13" t="s">
        <v>42</v>
      </c>
      <c r="C22" s="23" t="s">
        <v>37</v>
      </c>
      <c r="D22" s="157" t="s">
        <v>41</v>
      </c>
      <c r="E22" s="24">
        <v>1</v>
      </c>
      <c r="F22" s="24">
        <v>10</v>
      </c>
      <c r="G22" s="23">
        <v>10</v>
      </c>
      <c r="H22" s="24">
        <v>0</v>
      </c>
      <c r="I22" s="24">
        <v>0</v>
      </c>
      <c r="J22" s="24" t="s">
        <v>17</v>
      </c>
      <c r="K22" s="129">
        <v>0</v>
      </c>
    </row>
    <row r="23" spans="1:17" ht="45" x14ac:dyDescent="0.25">
      <c r="A23" s="126">
        <v>31083803</v>
      </c>
      <c r="B23" s="8" t="s">
        <v>43</v>
      </c>
      <c r="C23" s="11" t="s">
        <v>37</v>
      </c>
      <c r="D23" s="156" t="s">
        <v>104</v>
      </c>
      <c r="E23" s="12">
        <v>3000</v>
      </c>
      <c r="F23" s="12">
        <f>G23+H23+I23</f>
        <v>300</v>
      </c>
      <c r="G23" s="12">
        <v>100</v>
      </c>
      <c r="H23" s="12">
        <v>100</v>
      </c>
      <c r="I23" s="12">
        <v>100</v>
      </c>
      <c r="J23" s="9" t="s">
        <v>17</v>
      </c>
      <c r="K23" s="127">
        <v>0</v>
      </c>
    </row>
    <row r="24" spans="1:17" ht="30" x14ac:dyDescent="0.25">
      <c r="A24" s="128">
        <v>31083804</v>
      </c>
      <c r="B24" s="13" t="s">
        <v>105</v>
      </c>
      <c r="C24" s="24" t="s">
        <v>35</v>
      </c>
      <c r="D24" s="157" t="s">
        <v>106</v>
      </c>
      <c r="E24" s="23">
        <v>1</v>
      </c>
      <c r="F24" s="24">
        <v>110</v>
      </c>
      <c r="G24" s="24">
        <v>110</v>
      </c>
      <c r="H24" s="24">
        <v>0</v>
      </c>
      <c r="I24" s="24">
        <v>0</v>
      </c>
      <c r="J24" s="24" t="s">
        <v>17</v>
      </c>
      <c r="K24" s="129">
        <v>110</v>
      </c>
    </row>
    <row r="25" spans="1:17" s="179" customFormat="1" ht="20.25" customHeight="1" x14ac:dyDescent="0.25">
      <c r="A25" s="301" t="s">
        <v>46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3"/>
      <c r="M25" s="289"/>
      <c r="N25" s="289"/>
      <c r="O25" s="289"/>
      <c r="P25" s="289"/>
      <c r="Q25" s="289"/>
    </row>
    <row r="26" spans="1:17" s="179" customFormat="1" ht="18" x14ac:dyDescent="0.25">
      <c r="A26" s="304" t="s">
        <v>47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6"/>
      <c r="M26" s="289"/>
      <c r="N26" s="289"/>
      <c r="O26" s="289"/>
      <c r="P26" s="289"/>
      <c r="Q26" s="289"/>
    </row>
    <row r="27" spans="1:17" ht="30" x14ac:dyDescent="0.25">
      <c r="A27" s="124">
        <v>3109</v>
      </c>
      <c r="B27" s="5" t="s">
        <v>48</v>
      </c>
      <c r="C27" s="7" t="s">
        <v>11</v>
      </c>
      <c r="D27" s="155" t="s">
        <v>49</v>
      </c>
      <c r="E27" s="108">
        <v>9322</v>
      </c>
      <c r="F27" s="108">
        <f>SUM(F28:F31)</f>
        <v>99175</v>
      </c>
      <c r="G27" s="108">
        <f>SUM(G28:G31)</f>
        <v>25519</v>
      </c>
      <c r="H27" s="108">
        <f>SUM(H28:H31)</f>
        <v>33458</v>
      </c>
      <c r="I27" s="108">
        <f>SUM(I28:I31)</f>
        <v>40198</v>
      </c>
      <c r="J27" s="7" t="s">
        <v>17</v>
      </c>
      <c r="K27" s="131">
        <f>SUM(K28:K31)</f>
        <v>2771</v>
      </c>
      <c r="L27" s="113"/>
      <c r="M27" s="261"/>
    </row>
    <row r="28" spans="1:17" ht="45" x14ac:dyDescent="0.25">
      <c r="A28" s="132">
        <v>31093801</v>
      </c>
      <c r="B28" s="27" t="s">
        <v>50</v>
      </c>
      <c r="C28" s="26" t="s">
        <v>11</v>
      </c>
      <c r="D28" s="159" t="s">
        <v>51</v>
      </c>
      <c r="E28" s="109">
        <v>6000</v>
      </c>
      <c r="F28" s="109">
        <v>74275</v>
      </c>
      <c r="G28" s="109">
        <v>18569</v>
      </c>
      <c r="H28" s="109">
        <v>24758</v>
      </c>
      <c r="I28" s="109">
        <v>30948</v>
      </c>
      <c r="J28" s="26" t="s">
        <v>17</v>
      </c>
      <c r="K28" s="133"/>
      <c r="L28" s="114"/>
    </row>
    <row r="29" spans="1:17" ht="60" x14ac:dyDescent="0.25">
      <c r="A29" s="128">
        <v>31093802</v>
      </c>
      <c r="B29" s="13" t="s">
        <v>52</v>
      </c>
      <c r="C29" s="24" t="s">
        <v>11</v>
      </c>
      <c r="D29" s="157" t="s">
        <v>53</v>
      </c>
      <c r="E29" s="103">
        <v>622</v>
      </c>
      <c r="F29" s="103">
        <f>G29+H29+I29</f>
        <v>3600</v>
      </c>
      <c r="G29" s="110">
        <v>2000</v>
      </c>
      <c r="H29" s="103">
        <v>1600</v>
      </c>
      <c r="I29" s="110">
        <v>0</v>
      </c>
      <c r="J29" s="24" t="s">
        <v>17</v>
      </c>
      <c r="K29" s="129" t="s">
        <v>101</v>
      </c>
      <c r="L29" s="114"/>
    </row>
    <row r="30" spans="1:17" ht="60" x14ac:dyDescent="0.25">
      <c r="A30" s="132">
        <v>31093803</v>
      </c>
      <c r="B30" s="134" t="s">
        <v>112</v>
      </c>
      <c r="C30" s="26" t="s">
        <v>11</v>
      </c>
      <c r="D30" s="159" t="s">
        <v>55</v>
      </c>
      <c r="E30" s="111">
        <v>1500</v>
      </c>
      <c r="F30" s="111">
        <v>1500</v>
      </c>
      <c r="G30" s="111">
        <v>0</v>
      </c>
      <c r="H30" s="111">
        <v>500</v>
      </c>
      <c r="I30" s="111">
        <v>1000</v>
      </c>
      <c r="J30" s="26" t="s">
        <v>17</v>
      </c>
      <c r="K30" s="135">
        <v>2771</v>
      </c>
      <c r="L30" s="114"/>
    </row>
    <row r="31" spans="1:17" ht="30" x14ac:dyDescent="0.25">
      <c r="A31" s="136"/>
      <c r="B31" s="13" t="s">
        <v>56</v>
      </c>
      <c r="C31" s="24" t="s">
        <v>11</v>
      </c>
      <c r="D31" s="157" t="s">
        <v>57</v>
      </c>
      <c r="E31" s="224">
        <v>1200</v>
      </c>
      <c r="F31" s="110">
        <v>19800</v>
      </c>
      <c r="G31" s="110">
        <v>4950</v>
      </c>
      <c r="H31" s="110">
        <v>6600</v>
      </c>
      <c r="I31" s="110">
        <v>8250</v>
      </c>
      <c r="J31" s="24" t="s">
        <v>17</v>
      </c>
      <c r="K31" s="129" t="s">
        <v>101</v>
      </c>
      <c r="L31" s="114"/>
    </row>
    <row r="32" spans="1:17" s="179" customFormat="1" ht="20.25" customHeight="1" x14ac:dyDescent="0.25">
      <c r="A32" s="301" t="s">
        <v>58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03"/>
      <c r="L32" s="180"/>
      <c r="M32" s="289"/>
      <c r="N32" s="289"/>
      <c r="O32" s="289"/>
      <c r="P32" s="289"/>
      <c r="Q32" s="289"/>
    </row>
    <row r="33" spans="1:17" s="179" customFormat="1" ht="18" x14ac:dyDescent="0.25">
      <c r="A33" s="307" t="s">
        <v>107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09"/>
      <c r="M33" s="289"/>
      <c r="N33" s="289"/>
      <c r="O33" s="289"/>
      <c r="P33" s="289"/>
      <c r="Q33" s="289"/>
    </row>
    <row r="34" spans="1:17" ht="45" x14ac:dyDescent="0.25">
      <c r="A34" s="137" t="s">
        <v>59</v>
      </c>
      <c r="B34" s="28" t="s">
        <v>60</v>
      </c>
      <c r="C34" s="18" t="s">
        <v>12</v>
      </c>
      <c r="D34" s="106" t="s">
        <v>108</v>
      </c>
      <c r="E34" s="29">
        <v>0.25</v>
      </c>
      <c r="F34" s="112">
        <f>F35+F36+F37+F38+F39</f>
        <v>78866.47</v>
      </c>
      <c r="G34" s="112">
        <f t="shared" ref="G34:K34" si="2">G35+G36+G37+G38+G39</f>
        <v>302</v>
      </c>
      <c r="H34" s="112">
        <f t="shared" si="2"/>
        <v>24842.47</v>
      </c>
      <c r="I34" s="112">
        <f t="shared" si="2"/>
        <v>53722</v>
      </c>
      <c r="J34" s="18" t="s">
        <v>17</v>
      </c>
      <c r="K34" s="112">
        <f t="shared" si="2"/>
        <v>20522</v>
      </c>
      <c r="L34" s="44"/>
    </row>
    <row r="35" spans="1:17" ht="30" x14ac:dyDescent="0.25">
      <c r="A35" s="138" t="s">
        <v>62</v>
      </c>
      <c r="B35" s="30" t="s">
        <v>142</v>
      </c>
      <c r="C35" s="11" t="s">
        <v>12</v>
      </c>
      <c r="D35" s="160" t="s">
        <v>64</v>
      </c>
      <c r="E35" s="11">
        <v>12</v>
      </c>
      <c r="F35" s="11">
        <v>154.47</v>
      </c>
      <c r="G35" s="19">
        <v>152</v>
      </c>
      <c r="H35" s="19">
        <v>2.4700000000000002</v>
      </c>
      <c r="I35" s="11">
        <v>0</v>
      </c>
      <c r="J35" s="11" t="s">
        <v>17</v>
      </c>
      <c r="K35" s="139"/>
      <c r="L35" s="44"/>
    </row>
    <row r="36" spans="1:17" x14ac:dyDescent="0.25">
      <c r="A36" s="140"/>
      <c r="B36" s="14" t="s">
        <v>65</v>
      </c>
      <c r="C36" s="23" t="s">
        <v>74</v>
      </c>
      <c r="D36" s="161" t="s">
        <v>67</v>
      </c>
      <c r="E36" s="23">
        <v>20</v>
      </c>
      <c r="F36" s="23">
        <v>190</v>
      </c>
      <c r="G36" s="21">
        <v>150</v>
      </c>
      <c r="H36" s="21">
        <v>40</v>
      </c>
      <c r="I36" s="23"/>
      <c r="J36" s="23" t="s">
        <v>17</v>
      </c>
      <c r="K36" s="141"/>
      <c r="L36" s="44"/>
    </row>
    <row r="37" spans="1:17" ht="30" x14ac:dyDescent="0.25">
      <c r="A37" s="142" t="s">
        <v>69</v>
      </c>
      <c r="B37" s="32" t="s">
        <v>70</v>
      </c>
      <c r="C37" s="31" t="s">
        <v>12</v>
      </c>
      <c r="D37" s="162" t="s">
        <v>71</v>
      </c>
      <c r="E37" s="31">
        <v>5</v>
      </c>
      <c r="F37" s="31">
        <v>42000</v>
      </c>
      <c r="G37" s="33">
        <v>0</v>
      </c>
      <c r="H37" s="33">
        <v>16800</v>
      </c>
      <c r="I37" s="34">
        <v>25200</v>
      </c>
      <c r="J37" s="31" t="s">
        <v>17</v>
      </c>
      <c r="K37" s="143"/>
      <c r="L37" s="44"/>
    </row>
    <row r="38" spans="1:17" ht="30" x14ac:dyDescent="0.25">
      <c r="A38" s="140" t="s">
        <v>72</v>
      </c>
      <c r="B38" s="14" t="s">
        <v>73</v>
      </c>
      <c r="C38" s="23" t="s">
        <v>74</v>
      </c>
      <c r="D38" s="161" t="s">
        <v>75</v>
      </c>
      <c r="E38" s="23">
        <v>8</v>
      </c>
      <c r="F38" s="23">
        <v>16000</v>
      </c>
      <c r="G38" s="21">
        <v>0</v>
      </c>
      <c r="H38" s="35">
        <v>8000</v>
      </c>
      <c r="I38" s="36">
        <v>8000</v>
      </c>
      <c r="J38" s="23" t="s">
        <v>17</v>
      </c>
      <c r="K38" s="141"/>
      <c r="L38" s="44"/>
    </row>
    <row r="39" spans="1:17" ht="18.75" customHeight="1" x14ac:dyDescent="0.25">
      <c r="A39" s="144">
        <v>20093804</v>
      </c>
      <c r="B39" s="48" t="s">
        <v>111</v>
      </c>
      <c r="C39" s="49" t="s">
        <v>19</v>
      </c>
      <c r="D39" s="163" t="s">
        <v>89</v>
      </c>
      <c r="E39" s="49">
        <v>1</v>
      </c>
      <c r="F39" s="50">
        <v>20522</v>
      </c>
      <c r="G39" s="19">
        <v>0</v>
      </c>
      <c r="H39" s="19">
        <v>0</v>
      </c>
      <c r="I39" s="50">
        <v>20522</v>
      </c>
      <c r="J39" s="51" t="s">
        <v>17</v>
      </c>
      <c r="K39" s="145">
        <v>20522</v>
      </c>
      <c r="L39" s="44"/>
    </row>
    <row r="40" spans="1:17" ht="45" x14ac:dyDescent="0.25">
      <c r="A40" s="137" t="s">
        <v>59</v>
      </c>
      <c r="B40" s="28" t="s">
        <v>77</v>
      </c>
      <c r="C40" s="18" t="s">
        <v>74</v>
      </c>
      <c r="D40" s="106" t="s">
        <v>109</v>
      </c>
      <c r="E40" s="18" t="s">
        <v>110</v>
      </c>
      <c r="F40" s="6">
        <f>F41+F42</f>
        <v>136</v>
      </c>
      <c r="G40" s="6">
        <f>G41+G42</f>
        <v>38</v>
      </c>
      <c r="H40" s="6">
        <f>H41+H42</f>
        <v>38</v>
      </c>
      <c r="I40" s="6">
        <f>I41+I42</f>
        <v>60</v>
      </c>
      <c r="J40" s="6" t="s">
        <v>17</v>
      </c>
      <c r="K40" s="146">
        <v>0</v>
      </c>
    </row>
    <row r="41" spans="1:17" ht="30" x14ac:dyDescent="0.25">
      <c r="A41" s="147" t="s">
        <v>76</v>
      </c>
      <c r="B41" s="32" t="s">
        <v>79</v>
      </c>
      <c r="C41" s="37" t="s">
        <v>74</v>
      </c>
      <c r="D41" s="162" t="s">
        <v>80</v>
      </c>
      <c r="E41" s="37">
        <v>2</v>
      </c>
      <c r="F41" s="37">
        <v>16</v>
      </c>
      <c r="G41" s="37">
        <v>8</v>
      </c>
      <c r="H41" s="37">
        <v>8</v>
      </c>
      <c r="I41" s="31">
        <v>0</v>
      </c>
      <c r="J41" s="37" t="s">
        <v>17</v>
      </c>
      <c r="K41" s="143">
        <v>0</v>
      </c>
    </row>
    <row r="42" spans="1:17" ht="30.75" thickBot="1" x14ac:dyDescent="0.3">
      <c r="A42" s="148" t="s">
        <v>114</v>
      </c>
      <c r="B42" s="225" t="s">
        <v>81</v>
      </c>
      <c r="C42" s="149" t="s">
        <v>74</v>
      </c>
      <c r="D42" s="164" t="s">
        <v>82</v>
      </c>
      <c r="E42" s="149">
        <v>200</v>
      </c>
      <c r="F42" s="149">
        <v>120</v>
      </c>
      <c r="G42" s="149">
        <v>30</v>
      </c>
      <c r="H42" s="149">
        <v>30</v>
      </c>
      <c r="I42" s="150">
        <v>60</v>
      </c>
      <c r="J42" s="149" t="s">
        <v>17</v>
      </c>
      <c r="K42" s="151">
        <v>0</v>
      </c>
    </row>
    <row r="43" spans="1:17" x14ac:dyDescent="0.25">
      <c r="A43" s="115"/>
      <c r="B43" s="115"/>
      <c r="C43" s="115"/>
      <c r="D43" s="165"/>
      <c r="E43" s="115"/>
      <c r="F43" s="115"/>
      <c r="G43" s="115"/>
      <c r="H43" s="115"/>
      <c r="I43" s="115"/>
      <c r="J43" s="115"/>
      <c r="K43" s="115"/>
    </row>
  </sheetData>
  <mergeCells count="13">
    <mergeCell ref="A25:K25"/>
    <mergeCell ref="A32:K32"/>
    <mergeCell ref="A26:K26"/>
    <mergeCell ref="A33:K33"/>
    <mergeCell ref="A4:K4"/>
    <mergeCell ref="A12:K12"/>
    <mergeCell ref="A13:K13"/>
    <mergeCell ref="A14:K14"/>
    <mergeCell ref="M2:Q2"/>
    <mergeCell ref="M8:Q8"/>
    <mergeCell ref="M14:Q14"/>
    <mergeCell ref="A2:K2"/>
    <mergeCell ref="A3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6" workbookViewId="0">
      <selection activeCell="G9" sqref="G9:I9"/>
    </sheetView>
  </sheetViews>
  <sheetFormatPr baseColWidth="10" defaultRowHeight="15" x14ac:dyDescent="0.25"/>
  <cols>
    <col min="1" max="1" width="11.42578125" style="4"/>
    <col min="2" max="2" width="27.28515625" style="4" customWidth="1"/>
    <col min="3" max="3" width="11.42578125" style="4"/>
    <col min="4" max="4" width="29.140625" style="4" customWidth="1"/>
    <col min="5" max="5" width="11.42578125" style="4"/>
    <col min="6" max="6" width="14.140625" style="4" customWidth="1"/>
    <col min="7" max="7" width="15.28515625" style="4" customWidth="1"/>
    <col min="8" max="8" width="16.85546875" style="4" customWidth="1"/>
    <col min="9" max="9" width="15.7109375" style="4" customWidth="1"/>
    <col min="10" max="10" width="13" style="4" customWidth="1"/>
    <col min="11" max="11" width="14.7109375" style="4" customWidth="1"/>
  </cols>
  <sheetData>
    <row r="1" spans="1:11" ht="45" x14ac:dyDescent="0.25">
      <c r="A1" s="116" t="s">
        <v>0</v>
      </c>
      <c r="B1" s="117" t="s">
        <v>1</v>
      </c>
      <c r="C1" s="117" t="s">
        <v>2</v>
      </c>
      <c r="D1" s="117" t="s">
        <v>3</v>
      </c>
      <c r="E1" s="117" t="s">
        <v>6</v>
      </c>
      <c r="F1" s="117" t="s">
        <v>84</v>
      </c>
      <c r="G1" s="117" t="s">
        <v>85</v>
      </c>
      <c r="H1" s="117" t="s">
        <v>86</v>
      </c>
      <c r="I1" s="117" t="s">
        <v>87</v>
      </c>
      <c r="J1" s="117" t="s">
        <v>10</v>
      </c>
      <c r="K1" s="118" t="s">
        <v>88</v>
      </c>
    </row>
    <row r="2" spans="1:11" ht="19.5" x14ac:dyDescent="0.25">
      <c r="A2" s="295" t="s">
        <v>13</v>
      </c>
      <c r="B2" s="296"/>
      <c r="C2" s="296"/>
      <c r="D2" s="296"/>
      <c r="E2" s="296"/>
      <c r="F2" s="296"/>
      <c r="G2" s="296"/>
      <c r="H2" s="296"/>
      <c r="I2" s="296"/>
      <c r="J2" s="296"/>
      <c r="K2" s="297"/>
    </row>
    <row r="3" spans="1:11" ht="60.75" thickBot="1" x14ac:dyDescent="0.3">
      <c r="A3" s="120"/>
      <c r="B3" s="45" t="s">
        <v>118</v>
      </c>
      <c r="C3" s="19" t="s">
        <v>19</v>
      </c>
      <c r="D3" s="152" t="s">
        <v>119</v>
      </c>
      <c r="E3" s="46">
        <v>100</v>
      </c>
      <c r="F3" s="50">
        <f>G3+H3+I3</f>
        <v>50</v>
      </c>
      <c r="G3" s="104">
        <v>0</v>
      </c>
      <c r="H3" s="104">
        <v>50</v>
      </c>
      <c r="I3" s="104">
        <v>0</v>
      </c>
      <c r="J3" s="11" t="s">
        <v>17</v>
      </c>
      <c r="K3" s="121"/>
    </row>
    <row r="4" spans="1:11" ht="60.75" thickBot="1" x14ac:dyDescent="0.3">
      <c r="A4" s="122">
        <v>20093801</v>
      </c>
      <c r="B4" s="45" t="s">
        <v>18</v>
      </c>
      <c r="C4" s="19" t="s">
        <v>19</v>
      </c>
      <c r="D4" s="152" t="s">
        <v>140</v>
      </c>
      <c r="E4" s="46">
        <v>100</v>
      </c>
      <c r="F4" s="20">
        <v>20000</v>
      </c>
      <c r="G4" s="53">
        <v>0</v>
      </c>
      <c r="H4" s="105">
        <v>2000</v>
      </c>
      <c r="I4" s="105">
        <v>8000</v>
      </c>
      <c r="J4" s="11" t="s">
        <v>17</v>
      </c>
      <c r="K4" s="121">
        <f>H4+I4</f>
        <v>10000</v>
      </c>
    </row>
    <row r="5" spans="1:11" ht="45.75" thickBot="1" x14ac:dyDescent="0.3">
      <c r="A5" s="122">
        <v>20093802</v>
      </c>
      <c r="B5" s="1" t="s">
        <v>20</v>
      </c>
      <c r="C5" s="19" t="s">
        <v>19</v>
      </c>
      <c r="D5" s="153" t="s">
        <v>117</v>
      </c>
      <c r="E5" s="43">
        <v>100</v>
      </c>
      <c r="F5" s="101">
        <f>G5+H5+I5</f>
        <v>5280</v>
      </c>
      <c r="G5" s="11">
        <v>0</v>
      </c>
      <c r="H5" s="51">
        <v>1584</v>
      </c>
      <c r="I5" s="50">
        <v>3696</v>
      </c>
      <c r="J5" s="11" t="s">
        <v>17</v>
      </c>
      <c r="K5" s="121">
        <f>H5+I5</f>
        <v>5280</v>
      </c>
    </row>
    <row r="6" spans="1:11" ht="30.75" thickBot="1" x14ac:dyDescent="0.3">
      <c r="A6" s="122">
        <v>20093803</v>
      </c>
      <c r="B6" s="3" t="s">
        <v>21</v>
      </c>
      <c r="C6" s="19" t="s">
        <v>19</v>
      </c>
      <c r="D6" s="153" t="s">
        <v>117</v>
      </c>
      <c r="E6" s="47">
        <v>100</v>
      </c>
      <c r="F6" s="101">
        <f>G6+H6+I6</f>
        <v>5639</v>
      </c>
      <c r="G6" s="11">
        <v>0</v>
      </c>
      <c r="H6" s="51">
        <v>1691.7</v>
      </c>
      <c r="I6" s="53">
        <v>3947.3</v>
      </c>
      <c r="J6" s="11" t="s">
        <v>17</v>
      </c>
      <c r="K6" s="121">
        <f>H6+I6</f>
        <v>5639</v>
      </c>
    </row>
    <row r="7" spans="1:11" ht="45" x14ac:dyDescent="0.25">
      <c r="A7" s="231"/>
      <c r="B7" s="232" t="s">
        <v>120</v>
      </c>
      <c r="C7" s="233" t="s">
        <v>19</v>
      </c>
      <c r="D7" s="234" t="s">
        <v>119</v>
      </c>
      <c r="E7" s="47">
        <v>100</v>
      </c>
      <c r="F7" s="235">
        <f>G7+H7+I7</f>
        <v>50</v>
      </c>
      <c r="G7" s="236">
        <v>0</v>
      </c>
      <c r="H7" s="236">
        <v>50</v>
      </c>
      <c r="I7" s="236">
        <v>0</v>
      </c>
      <c r="J7" s="237" t="s">
        <v>17</v>
      </c>
      <c r="K7" s="238"/>
    </row>
    <row r="8" spans="1:11" ht="45" x14ac:dyDescent="0.25">
      <c r="A8" s="244">
        <v>20093805</v>
      </c>
      <c r="B8" s="245" t="s">
        <v>123</v>
      </c>
      <c r="C8" s="227" t="s">
        <v>19</v>
      </c>
      <c r="D8" s="246" t="s">
        <v>126</v>
      </c>
      <c r="E8" s="247">
        <v>100</v>
      </c>
      <c r="F8" s="223">
        <v>45000</v>
      </c>
      <c r="G8" s="228">
        <v>0</v>
      </c>
      <c r="H8" s="229">
        <v>4500</v>
      </c>
      <c r="I8" s="229">
        <v>18000</v>
      </c>
      <c r="J8" s="230" t="s">
        <v>17</v>
      </c>
      <c r="K8" s="248">
        <f t="shared" ref="K8" si="0">H8+I8</f>
        <v>22500</v>
      </c>
    </row>
    <row r="9" spans="1:11" s="259" customFormat="1" x14ac:dyDescent="0.25">
      <c r="A9" s="249"/>
      <c r="B9" s="250"/>
      <c r="C9" s="251"/>
      <c r="D9" s="252"/>
      <c r="E9" s="253"/>
      <c r="F9" s="254"/>
      <c r="G9" s="255">
        <f>SUM(G3:G8)</f>
        <v>0</v>
      </c>
      <c r="H9" s="255">
        <f t="shared" ref="H9:I9" si="1">SUM(H3:H8)</f>
        <v>9875.7000000000007</v>
      </c>
      <c r="I9" s="255">
        <f t="shared" si="1"/>
        <v>33643.300000000003</v>
      </c>
      <c r="J9" s="257"/>
      <c r="K9" s="258"/>
    </row>
    <row r="10" spans="1:11" s="259" customFormat="1" x14ac:dyDescent="0.25">
      <c r="A10" s="249"/>
      <c r="B10" s="250"/>
      <c r="C10" s="251"/>
      <c r="D10" s="252"/>
      <c r="E10" s="253"/>
      <c r="F10" s="254"/>
      <c r="G10" s="255"/>
      <c r="H10" s="256"/>
      <c r="I10" s="256"/>
      <c r="J10" s="257"/>
      <c r="K10" s="258"/>
    </row>
    <row r="11" spans="1:11" ht="30" x14ac:dyDescent="0.25">
      <c r="A11" s="239">
        <v>30443801</v>
      </c>
      <c r="B11" s="240" t="s">
        <v>96</v>
      </c>
      <c r="C11" s="241" t="s">
        <v>28</v>
      </c>
      <c r="D11" s="242" t="s">
        <v>32</v>
      </c>
      <c r="E11" s="241">
        <v>1</v>
      </c>
      <c r="F11" s="241" t="s">
        <v>93</v>
      </c>
      <c r="G11" s="241" t="s">
        <v>94</v>
      </c>
      <c r="H11" s="241" t="s">
        <v>97</v>
      </c>
      <c r="I11" s="241" t="s">
        <v>94</v>
      </c>
      <c r="J11" s="241" t="s">
        <v>17</v>
      </c>
      <c r="K11" s="243" t="s">
        <v>95</v>
      </c>
    </row>
    <row r="12" spans="1:11" ht="60" x14ac:dyDescent="0.25">
      <c r="A12" s="128">
        <v>30443802</v>
      </c>
      <c r="B12" s="13" t="s">
        <v>98</v>
      </c>
      <c r="C12" s="24" t="s">
        <v>99</v>
      </c>
      <c r="D12" s="157" t="s">
        <v>34</v>
      </c>
      <c r="E12" s="24" t="s">
        <v>100</v>
      </c>
      <c r="F12" s="24" t="s">
        <v>30</v>
      </c>
      <c r="G12" s="24" t="s">
        <v>30</v>
      </c>
      <c r="H12" s="24" t="s">
        <v>94</v>
      </c>
      <c r="I12" s="24" t="s">
        <v>101</v>
      </c>
      <c r="J12" s="24" t="s">
        <v>17</v>
      </c>
      <c r="K12" s="129"/>
    </row>
    <row r="13" spans="1:11" ht="60" x14ac:dyDescent="0.25">
      <c r="A13" s="126">
        <v>31073801</v>
      </c>
      <c r="B13" s="8" t="s">
        <v>147</v>
      </c>
      <c r="C13" s="9" t="s">
        <v>37</v>
      </c>
      <c r="D13" s="156" t="s">
        <v>102</v>
      </c>
      <c r="E13" s="9">
        <v>2</v>
      </c>
      <c r="F13" s="9">
        <v>100</v>
      </c>
      <c r="G13" s="9">
        <v>50</v>
      </c>
      <c r="H13" s="9">
        <v>50</v>
      </c>
      <c r="I13" s="9" t="s">
        <v>54</v>
      </c>
      <c r="J13" s="9" t="s">
        <v>17</v>
      </c>
      <c r="K13" s="127"/>
    </row>
    <row r="14" spans="1:11" ht="45" x14ac:dyDescent="0.25">
      <c r="A14" s="126">
        <v>31083801</v>
      </c>
      <c r="B14" s="8" t="s">
        <v>40</v>
      </c>
      <c r="C14" s="11" t="s">
        <v>37</v>
      </c>
      <c r="D14" s="156" t="s">
        <v>41</v>
      </c>
      <c r="E14" s="9">
        <v>1</v>
      </c>
      <c r="F14" s="9">
        <v>20</v>
      </c>
      <c r="G14" s="11">
        <v>20</v>
      </c>
      <c r="H14" s="9">
        <v>0</v>
      </c>
      <c r="I14" s="9">
        <v>0</v>
      </c>
      <c r="J14" s="9" t="s">
        <v>17</v>
      </c>
      <c r="K14" s="127">
        <v>20</v>
      </c>
    </row>
    <row r="15" spans="1:11" ht="30" x14ac:dyDescent="0.25">
      <c r="A15" s="128">
        <v>31083802</v>
      </c>
      <c r="B15" s="13" t="s">
        <v>42</v>
      </c>
      <c r="C15" s="23" t="s">
        <v>37</v>
      </c>
      <c r="D15" s="157" t="s">
        <v>41</v>
      </c>
      <c r="E15" s="24">
        <v>1</v>
      </c>
      <c r="F15" s="24">
        <v>10</v>
      </c>
      <c r="G15" s="23">
        <v>10</v>
      </c>
      <c r="H15" s="24">
        <v>0</v>
      </c>
      <c r="I15" s="24">
        <v>0</v>
      </c>
      <c r="J15" s="24" t="s">
        <v>17</v>
      </c>
      <c r="K15" s="129">
        <v>0</v>
      </c>
    </row>
    <row r="16" spans="1:11" ht="45" x14ac:dyDescent="0.25">
      <c r="A16" s="126">
        <v>31083803</v>
      </c>
      <c r="B16" s="8" t="s">
        <v>43</v>
      </c>
      <c r="C16" s="11" t="s">
        <v>37</v>
      </c>
      <c r="D16" s="156" t="s">
        <v>104</v>
      </c>
      <c r="E16" s="12">
        <v>3000</v>
      </c>
      <c r="F16" s="12">
        <f>G16+H16+I16</f>
        <v>300</v>
      </c>
      <c r="G16" s="12">
        <v>100</v>
      </c>
      <c r="H16" s="12">
        <v>100</v>
      </c>
      <c r="I16" s="12">
        <v>100</v>
      </c>
      <c r="J16" s="9" t="s">
        <v>17</v>
      </c>
      <c r="K16" s="127">
        <v>0</v>
      </c>
    </row>
    <row r="17" spans="1:11" ht="60" x14ac:dyDescent="0.25">
      <c r="A17" s="128">
        <v>31083804</v>
      </c>
      <c r="B17" s="13" t="s">
        <v>105</v>
      </c>
      <c r="C17" s="24" t="s">
        <v>35</v>
      </c>
      <c r="D17" s="157" t="s">
        <v>106</v>
      </c>
      <c r="E17" s="23">
        <v>1</v>
      </c>
      <c r="F17" s="24">
        <v>110</v>
      </c>
      <c r="G17" s="24">
        <v>110</v>
      </c>
      <c r="H17" s="24">
        <v>0</v>
      </c>
      <c r="I17" s="24">
        <v>0</v>
      </c>
      <c r="J17" s="24" t="s">
        <v>17</v>
      </c>
      <c r="K17" s="129">
        <v>110</v>
      </c>
    </row>
    <row r="18" spans="1:11" ht="60" x14ac:dyDescent="0.25">
      <c r="A18" s="132">
        <v>31093801</v>
      </c>
      <c r="B18" s="27" t="s">
        <v>50</v>
      </c>
      <c r="C18" s="26" t="s">
        <v>11</v>
      </c>
      <c r="D18" s="159" t="s">
        <v>51</v>
      </c>
      <c r="E18" s="109">
        <v>6000</v>
      </c>
      <c r="F18" s="109">
        <v>74275</v>
      </c>
      <c r="G18" s="109">
        <v>18569</v>
      </c>
      <c r="H18" s="109">
        <v>24758</v>
      </c>
      <c r="I18" s="109">
        <v>30948</v>
      </c>
      <c r="J18" s="26" t="s">
        <v>17</v>
      </c>
      <c r="K18" s="133"/>
    </row>
    <row r="19" spans="1:11" ht="105" x14ac:dyDescent="0.25">
      <c r="A19" s="128">
        <v>31093802</v>
      </c>
      <c r="B19" s="13" t="s">
        <v>52</v>
      </c>
      <c r="C19" s="24" t="s">
        <v>11</v>
      </c>
      <c r="D19" s="157" t="s">
        <v>53</v>
      </c>
      <c r="E19" s="103">
        <v>622</v>
      </c>
      <c r="F19" s="103">
        <f>G19+H19+I19</f>
        <v>3600</v>
      </c>
      <c r="G19" s="110">
        <v>2000</v>
      </c>
      <c r="H19" s="103">
        <v>1600</v>
      </c>
      <c r="I19" s="110">
        <v>0</v>
      </c>
      <c r="J19" s="24" t="s">
        <v>17</v>
      </c>
      <c r="K19" s="129" t="s">
        <v>101</v>
      </c>
    </row>
    <row r="20" spans="1:11" ht="75" x14ac:dyDescent="0.25">
      <c r="A20" s="132">
        <v>31093803</v>
      </c>
      <c r="B20" s="134" t="s">
        <v>112</v>
      </c>
      <c r="C20" s="26" t="s">
        <v>11</v>
      </c>
      <c r="D20" s="159" t="s">
        <v>55</v>
      </c>
      <c r="E20" s="111">
        <v>1500</v>
      </c>
      <c r="F20" s="111">
        <v>1500</v>
      </c>
      <c r="G20" s="111">
        <v>0</v>
      </c>
      <c r="H20" s="111">
        <v>500</v>
      </c>
      <c r="I20" s="111">
        <v>1000</v>
      </c>
      <c r="J20" s="26" t="s">
        <v>17</v>
      </c>
      <c r="K20" s="135">
        <v>2771</v>
      </c>
    </row>
    <row r="21" spans="1:11" ht="45" x14ac:dyDescent="0.25">
      <c r="A21" s="136"/>
      <c r="B21" s="13" t="s">
        <v>56</v>
      </c>
      <c r="C21" s="24" t="s">
        <v>11</v>
      </c>
      <c r="D21" s="157" t="s">
        <v>57</v>
      </c>
      <c r="E21" s="224">
        <v>1200</v>
      </c>
      <c r="F21" s="110">
        <v>19800</v>
      </c>
      <c r="G21" s="110">
        <v>4950</v>
      </c>
      <c r="H21" s="110">
        <v>6600</v>
      </c>
      <c r="I21" s="110">
        <v>8250</v>
      </c>
      <c r="J21" s="24" t="s">
        <v>17</v>
      </c>
      <c r="K21" s="129" t="s">
        <v>101</v>
      </c>
    </row>
    <row r="22" spans="1:11" ht="30" x14ac:dyDescent="0.25">
      <c r="A22" s="138" t="s">
        <v>62</v>
      </c>
      <c r="B22" s="30" t="s">
        <v>142</v>
      </c>
      <c r="C22" s="11" t="s">
        <v>12</v>
      </c>
      <c r="D22" s="160" t="s">
        <v>64</v>
      </c>
      <c r="E22" s="11">
        <v>12</v>
      </c>
      <c r="F22" s="11">
        <v>154.47</v>
      </c>
      <c r="G22" s="19">
        <v>152</v>
      </c>
      <c r="H22" s="19">
        <v>2.4700000000000002</v>
      </c>
      <c r="I22" s="11">
        <v>0</v>
      </c>
      <c r="J22" s="11" t="s">
        <v>17</v>
      </c>
      <c r="K22" s="139"/>
    </row>
    <row r="23" spans="1:11" ht="30" x14ac:dyDescent="0.25">
      <c r="A23" s="140"/>
      <c r="B23" s="14" t="s">
        <v>65</v>
      </c>
      <c r="C23" s="23" t="s">
        <v>74</v>
      </c>
      <c r="D23" s="161" t="s">
        <v>67</v>
      </c>
      <c r="E23" s="23">
        <v>20</v>
      </c>
      <c r="F23" s="23">
        <v>190</v>
      </c>
      <c r="G23" s="21">
        <v>150</v>
      </c>
      <c r="H23" s="21">
        <v>40</v>
      </c>
      <c r="I23" s="23"/>
      <c r="J23" s="23" t="s">
        <v>17</v>
      </c>
      <c r="K23" s="141"/>
    </row>
    <row r="24" spans="1:11" ht="30" x14ac:dyDescent="0.25">
      <c r="A24" s="142" t="s">
        <v>69</v>
      </c>
      <c r="B24" s="32" t="s">
        <v>70</v>
      </c>
      <c r="C24" s="31" t="s">
        <v>12</v>
      </c>
      <c r="D24" s="162" t="s">
        <v>71</v>
      </c>
      <c r="E24" s="31">
        <v>5</v>
      </c>
      <c r="F24" s="31">
        <v>42000</v>
      </c>
      <c r="G24" s="33">
        <v>0</v>
      </c>
      <c r="H24" s="33">
        <v>16800</v>
      </c>
      <c r="I24" s="34">
        <v>25200</v>
      </c>
      <c r="J24" s="31" t="s">
        <v>17</v>
      </c>
      <c r="K24" s="143"/>
    </row>
    <row r="25" spans="1:11" ht="30" x14ac:dyDescent="0.25">
      <c r="A25" s="140" t="s">
        <v>72</v>
      </c>
      <c r="B25" s="14" t="s">
        <v>73</v>
      </c>
      <c r="C25" s="23" t="s">
        <v>74</v>
      </c>
      <c r="D25" s="161" t="s">
        <v>75</v>
      </c>
      <c r="E25" s="23">
        <v>8</v>
      </c>
      <c r="F25" s="23">
        <v>16000</v>
      </c>
      <c r="G25" s="21">
        <v>0</v>
      </c>
      <c r="H25" s="35">
        <v>8000</v>
      </c>
      <c r="I25" s="36">
        <v>8000</v>
      </c>
      <c r="J25" s="23" t="s">
        <v>17</v>
      </c>
      <c r="K25" s="141"/>
    </row>
    <row r="26" spans="1:11" ht="30" x14ac:dyDescent="0.25">
      <c r="A26" s="144">
        <v>20093804</v>
      </c>
      <c r="B26" s="48" t="s">
        <v>111</v>
      </c>
      <c r="C26" s="49" t="s">
        <v>19</v>
      </c>
      <c r="D26" s="163" t="s">
        <v>89</v>
      </c>
      <c r="E26" s="49">
        <v>1</v>
      </c>
      <c r="F26" s="50">
        <v>20522</v>
      </c>
      <c r="G26" s="19">
        <v>0</v>
      </c>
      <c r="H26" s="19">
        <v>0</v>
      </c>
      <c r="I26" s="50">
        <v>20522</v>
      </c>
      <c r="J26" s="51" t="s">
        <v>17</v>
      </c>
      <c r="K26" s="145">
        <v>20522</v>
      </c>
    </row>
    <row r="27" spans="1:11" ht="45" x14ac:dyDescent="0.25">
      <c r="A27" s="147" t="s">
        <v>76</v>
      </c>
      <c r="B27" s="32" t="s">
        <v>79</v>
      </c>
      <c r="C27" s="37" t="s">
        <v>74</v>
      </c>
      <c r="D27" s="162" t="s">
        <v>80</v>
      </c>
      <c r="E27" s="37">
        <v>2</v>
      </c>
      <c r="F27" s="37">
        <v>16</v>
      </c>
      <c r="G27" s="37">
        <v>8</v>
      </c>
      <c r="H27" s="37">
        <v>8</v>
      </c>
      <c r="I27" s="31">
        <v>0</v>
      </c>
      <c r="J27" s="37" t="s">
        <v>17</v>
      </c>
      <c r="K27" s="143">
        <v>0</v>
      </c>
    </row>
    <row r="28" spans="1:11" ht="30.75" thickBot="1" x14ac:dyDescent="0.3">
      <c r="A28" s="148" t="s">
        <v>114</v>
      </c>
      <c r="B28" s="225" t="s">
        <v>81</v>
      </c>
      <c r="C28" s="149" t="s">
        <v>74</v>
      </c>
      <c r="D28" s="164" t="s">
        <v>82</v>
      </c>
      <c r="E28" s="149">
        <v>200</v>
      </c>
      <c r="F28" s="149">
        <v>120</v>
      </c>
      <c r="G28" s="149">
        <v>30</v>
      </c>
      <c r="H28" s="149">
        <v>30</v>
      </c>
      <c r="I28" s="150">
        <v>60</v>
      </c>
      <c r="J28" s="149" t="s">
        <v>17</v>
      </c>
      <c r="K28" s="151">
        <v>0</v>
      </c>
    </row>
    <row r="29" spans="1:11" ht="15.75" x14ac:dyDescent="0.25">
      <c r="G29" s="226">
        <f>SUM(G3:G28)</f>
        <v>26149</v>
      </c>
      <c r="H29" s="226">
        <f>SUM(H3:H28)</f>
        <v>78239.87</v>
      </c>
      <c r="I29" s="226">
        <f>SUM(I3:I28)</f>
        <v>161366.6</v>
      </c>
      <c r="J29" s="226"/>
      <c r="K29" s="226">
        <f>SUM(K3:K28)</f>
        <v>66842</v>
      </c>
    </row>
  </sheetData>
  <mergeCells count="1">
    <mergeCell ref="A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G8" sqref="G8:I8"/>
    </sheetView>
  </sheetViews>
  <sheetFormatPr baseColWidth="10" defaultRowHeight="15" x14ac:dyDescent="0.25"/>
  <cols>
    <col min="1" max="1" width="11.42578125" style="4"/>
    <col min="2" max="2" width="35.28515625" style="4" customWidth="1"/>
    <col min="3" max="3" width="11.42578125" style="4"/>
    <col min="4" max="4" width="21.5703125" style="4" customWidth="1"/>
    <col min="5" max="5" width="11.42578125" style="4"/>
    <col min="6" max="6" width="13" style="4" customWidth="1"/>
    <col min="7" max="7" width="13.5703125" style="4" customWidth="1"/>
    <col min="8" max="8" width="12.5703125" style="4" customWidth="1"/>
    <col min="9" max="9" width="14.42578125" style="4" customWidth="1"/>
    <col min="10" max="10" width="11.42578125" style="4"/>
    <col min="11" max="11" width="14.42578125" style="4" bestFit="1" customWidth="1"/>
  </cols>
  <sheetData>
    <row r="1" spans="1:11" ht="45" x14ac:dyDescent="0.25">
      <c r="A1" s="116" t="s">
        <v>0</v>
      </c>
      <c r="B1" s="117" t="s">
        <v>1</v>
      </c>
      <c r="C1" s="117" t="s">
        <v>2</v>
      </c>
      <c r="D1" s="117" t="s">
        <v>3</v>
      </c>
      <c r="E1" s="117" t="s">
        <v>6</v>
      </c>
      <c r="F1" s="117" t="s">
        <v>84</v>
      </c>
      <c r="G1" s="117" t="s">
        <v>85</v>
      </c>
      <c r="H1" s="117" t="s">
        <v>86</v>
      </c>
      <c r="I1" s="117" t="s">
        <v>87</v>
      </c>
      <c r="J1" s="117" t="s">
        <v>10</v>
      </c>
      <c r="K1" s="118" t="s">
        <v>88</v>
      </c>
    </row>
    <row r="2" spans="1:11" ht="19.5" x14ac:dyDescent="0.25">
      <c r="A2" s="295" t="s">
        <v>13</v>
      </c>
      <c r="B2" s="296"/>
      <c r="C2" s="296"/>
      <c r="D2" s="296"/>
      <c r="E2" s="296"/>
      <c r="F2" s="296"/>
      <c r="G2" s="296"/>
      <c r="H2" s="296"/>
      <c r="I2" s="296"/>
      <c r="J2" s="296"/>
      <c r="K2" s="297"/>
    </row>
    <row r="3" spans="1:11" ht="15.75" thickBot="1" x14ac:dyDescent="0.3">
      <c r="A3" s="120"/>
      <c r="B3" s="45"/>
      <c r="C3" s="19"/>
      <c r="D3" s="152"/>
      <c r="E3" s="46"/>
      <c r="F3" s="50"/>
      <c r="G3" s="104">
        <v>0</v>
      </c>
      <c r="H3" s="260">
        <v>9775.7000000000007</v>
      </c>
      <c r="I3" s="260">
        <v>33643.300000000003</v>
      </c>
      <c r="J3" s="11"/>
      <c r="K3" s="121">
        <v>43419</v>
      </c>
    </row>
    <row r="4" spans="1:11" x14ac:dyDescent="0.25">
      <c r="A4" s="249"/>
      <c r="B4" s="250"/>
      <c r="C4" s="251"/>
      <c r="D4" s="252"/>
      <c r="E4" s="253"/>
      <c r="F4" s="254"/>
      <c r="G4" s="255"/>
      <c r="H4" s="256"/>
      <c r="I4" s="256"/>
      <c r="J4" s="257"/>
      <c r="K4" s="258"/>
    </row>
    <row r="5" spans="1:11" ht="45" x14ac:dyDescent="0.25">
      <c r="A5" s="239">
        <v>30443801</v>
      </c>
      <c r="B5" s="240" t="s">
        <v>96</v>
      </c>
      <c r="C5" s="241" t="s">
        <v>28</v>
      </c>
      <c r="D5" s="242" t="s">
        <v>32</v>
      </c>
      <c r="E5" s="241">
        <v>1</v>
      </c>
      <c r="F5" s="241" t="s">
        <v>93</v>
      </c>
      <c r="G5" s="241">
        <v>0</v>
      </c>
      <c r="H5" s="241">
        <v>170</v>
      </c>
      <c r="I5" s="241">
        <v>0</v>
      </c>
      <c r="J5" s="241" t="s">
        <v>17</v>
      </c>
      <c r="K5" s="243" t="s">
        <v>95</v>
      </c>
    </row>
    <row r="6" spans="1:11" ht="60" x14ac:dyDescent="0.25">
      <c r="A6" s="132">
        <v>31093803</v>
      </c>
      <c r="B6" s="134" t="s">
        <v>112</v>
      </c>
      <c r="C6" s="26" t="s">
        <v>11</v>
      </c>
      <c r="D6" s="159" t="s">
        <v>55</v>
      </c>
      <c r="E6" s="111">
        <v>1500</v>
      </c>
      <c r="F6" s="111">
        <v>1500</v>
      </c>
      <c r="G6" s="111">
        <v>0</v>
      </c>
      <c r="H6" s="111">
        <v>500</v>
      </c>
      <c r="I6" s="111">
        <v>1000</v>
      </c>
      <c r="J6" s="26" t="s">
        <v>17</v>
      </c>
      <c r="K6" s="135">
        <v>1500</v>
      </c>
    </row>
    <row r="7" spans="1:11" x14ac:dyDescent="0.25">
      <c r="A7" s="144">
        <v>20093804</v>
      </c>
      <c r="B7" s="48" t="s">
        <v>111</v>
      </c>
      <c r="C7" s="49" t="s">
        <v>19</v>
      </c>
      <c r="D7" s="163" t="s">
        <v>89</v>
      </c>
      <c r="E7" s="49">
        <v>1</v>
      </c>
      <c r="F7" s="50">
        <v>20522</v>
      </c>
      <c r="G7" s="19">
        <v>0</v>
      </c>
      <c r="H7" s="19">
        <v>0</v>
      </c>
      <c r="I7" s="50">
        <v>20522</v>
      </c>
      <c r="J7" s="51" t="s">
        <v>17</v>
      </c>
      <c r="K7" s="145">
        <v>20522</v>
      </c>
    </row>
    <row r="8" spans="1:11" ht="15.75" x14ac:dyDescent="0.25">
      <c r="G8" s="226">
        <f>G5+G6+G7</f>
        <v>0</v>
      </c>
      <c r="H8" s="262">
        <f>H5+H6+H7</f>
        <v>670</v>
      </c>
      <c r="I8" s="262">
        <f t="shared" ref="I8" si="0">I5+I6+I7</f>
        <v>21522</v>
      </c>
      <c r="J8" s="226"/>
      <c r="K8" s="262">
        <f>170+1500+20522</f>
        <v>22192</v>
      </c>
    </row>
  </sheetData>
  <mergeCells count="1">
    <mergeCell ref="A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5" sqref="G5:I5"/>
    </sheetView>
  </sheetViews>
  <sheetFormatPr baseColWidth="10" defaultRowHeight="15" x14ac:dyDescent="0.25"/>
  <cols>
    <col min="1" max="1" width="11.42578125" style="4"/>
    <col min="2" max="2" width="24.42578125" style="4" customWidth="1"/>
    <col min="3" max="3" width="11.42578125" style="4"/>
    <col min="4" max="4" width="15.7109375" style="4" customWidth="1"/>
    <col min="5" max="6" width="11.42578125" style="4"/>
    <col min="7" max="7" width="14.28515625" style="4" customWidth="1"/>
    <col min="8" max="8" width="15.140625" style="4" customWidth="1"/>
    <col min="9" max="11" width="11.42578125" style="4"/>
  </cols>
  <sheetData>
    <row r="1" spans="1:11" ht="60" x14ac:dyDescent="0.25">
      <c r="A1" s="116" t="s">
        <v>0</v>
      </c>
      <c r="B1" s="117" t="s">
        <v>1</v>
      </c>
      <c r="C1" s="117" t="s">
        <v>2</v>
      </c>
      <c r="D1" s="117" t="s">
        <v>3</v>
      </c>
      <c r="E1" s="117" t="s">
        <v>6</v>
      </c>
      <c r="F1" s="117" t="s">
        <v>84</v>
      </c>
      <c r="G1" s="117" t="s">
        <v>85</v>
      </c>
      <c r="H1" s="117" t="s">
        <v>86</v>
      </c>
      <c r="I1" s="117" t="s">
        <v>87</v>
      </c>
      <c r="J1" s="117" t="s">
        <v>10</v>
      </c>
      <c r="K1" s="118" t="s">
        <v>88</v>
      </c>
    </row>
    <row r="2" spans="1:11" ht="19.5" x14ac:dyDescent="0.25">
      <c r="A2" s="295" t="s">
        <v>13</v>
      </c>
      <c r="B2" s="296"/>
      <c r="C2" s="296"/>
      <c r="D2" s="296"/>
      <c r="E2" s="296"/>
      <c r="F2" s="296"/>
      <c r="G2" s="296"/>
      <c r="H2" s="296"/>
      <c r="I2" s="296"/>
      <c r="J2" s="296"/>
      <c r="K2" s="297"/>
    </row>
    <row r="3" spans="1:11" ht="105" x14ac:dyDescent="0.25">
      <c r="A3" s="128">
        <v>31093802</v>
      </c>
      <c r="B3" s="13" t="s">
        <v>52</v>
      </c>
      <c r="C3" s="24" t="s">
        <v>11</v>
      </c>
      <c r="D3" s="157" t="s">
        <v>53</v>
      </c>
      <c r="E3" s="103">
        <v>622</v>
      </c>
      <c r="F3" s="103">
        <f>G3+H3+I3</f>
        <v>3600</v>
      </c>
      <c r="G3" s="110">
        <v>2000</v>
      </c>
      <c r="H3" s="103">
        <v>1600</v>
      </c>
      <c r="I3" s="110">
        <v>0</v>
      </c>
      <c r="J3" s="24" t="s">
        <v>17</v>
      </c>
      <c r="K3" s="129" t="s">
        <v>101</v>
      </c>
    </row>
    <row r="4" spans="1:11" ht="45" x14ac:dyDescent="0.25">
      <c r="A4" s="140"/>
      <c r="B4" s="14" t="s">
        <v>65</v>
      </c>
      <c r="C4" s="23" t="s">
        <v>74</v>
      </c>
      <c r="D4" s="161" t="s">
        <v>67</v>
      </c>
      <c r="E4" s="23">
        <v>20</v>
      </c>
      <c r="F4" s="23">
        <v>190</v>
      </c>
      <c r="G4" s="21">
        <v>150</v>
      </c>
      <c r="H4" s="21">
        <v>40</v>
      </c>
      <c r="I4" s="23"/>
      <c r="J4" s="23" t="s">
        <v>17</v>
      </c>
      <c r="K4" s="141"/>
    </row>
    <row r="5" spans="1:11" ht="15.75" x14ac:dyDescent="0.25">
      <c r="G5" s="226">
        <f>SUM(G3:G4)</f>
        <v>2150</v>
      </c>
      <c r="H5" s="226">
        <f>SUM(H3:H4)</f>
        <v>1640</v>
      </c>
      <c r="I5" s="226">
        <f>SUM(I3:I4)</f>
        <v>0</v>
      </c>
      <c r="J5" s="226"/>
      <c r="K5" s="226">
        <f>SUM(K3:K4)</f>
        <v>0</v>
      </c>
    </row>
  </sheetData>
  <mergeCells count="1">
    <mergeCell ref="A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I33" sqref="I33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workbookViewId="0">
      <selection activeCell="J15" sqref="J15"/>
    </sheetView>
  </sheetViews>
  <sheetFormatPr baseColWidth="10" defaultRowHeight="15" x14ac:dyDescent="0.25"/>
  <cols>
    <col min="2" max="2" width="27.7109375" style="4" customWidth="1"/>
    <col min="3" max="3" width="15.7109375" customWidth="1"/>
    <col min="4" max="4" width="15.140625" customWidth="1"/>
    <col min="5" max="5" width="16.7109375" customWidth="1"/>
    <col min="6" max="6" width="19.28515625" customWidth="1"/>
    <col min="8" max="8" width="11.42578125" customWidth="1"/>
  </cols>
  <sheetData>
    <row r="1" spans="2:10" ht="15.75" thickBot="1" x14ac:dyDescent="0.3">
      <c r="B1" s="217"/>
      <c r="C1" s="206" t="s">
        <v>128</v>
      </c>
      <c r="D1" s="206" t="s">
        <v>129</v>
      </c>
      <c r="E1" s="206" t="s">
        <v>130</v>
      </c>
      <c r="F1" s="207" t="s">
        <v>131</v>
      </c>
    </row>
    <row r="2" spans="2:10" ht="15.75" thickBot="1" x14ac:dyDescent="0.3">
      <c r="B2" s="316" t="s">
        <v>132</v>
      </c>
      <c r="C2" s="317"/>
      <c r="D2" s="317"/>
      <c r="E2" s="317"/>
      <c r="F2" s="318"/>
    </row>
    <row r="3" spans="2:10" ht="15.75" thickBot="1" x14ac:dyDescent="0.3">
      <c r="B3" s="208" t="s">
        <v>133</v>
      </c>
      <c r="C3" s="208"/>
      <c r="D3" s="208"/>
      <c r="E3" s="208"/>
      <c r="F3" s="210"/>
    </row>
    <row r="4" spans="2:10" ht="17.25" customHeight="1" thickBot="1" x14ac:dyDescent="0.3">
      <c r="B4" s="211" t="s">
        <v>134</v>
      </c>
      <c r="C4" s="212"/>
      <c r="D4" s="212"/>
      <c r="E4" s="212"/>
      <c r="F4" s="213"/>
    </row>
    <row r="5" spans="2:10" ht="23.25" customHeight="1" thickBot="1" x14ac:dyDescent="0.3">
      <c r="B5" s="208" t="s">
        <v>135</v>
      </c>
      <c r="C5" s="209"/>
      <c r="D5" s="209"/>
      <c r="E5" s="209"/>
      <c r="F5" s="214"/>
    </row>
    <row r="6" spans="2:10" ht="15.75" thickBot="1" x14ac:dyDescent="0.3">
      <c r="B6" s="211" t="s">
        <v>136</v>
      </c>
      <c r="C6" s="212"/>
      <c r="D6" s="212"/>
      <c r="E6" s="212"/>
      <c r="F6" s="213"/>
    </row>
    <row r="7" spans="2:10" ht="15.75" thickBot="1" x14ac:dyDescent="0.3">
      <c r="B7" s="208" t="s">
        <v>127</v>
      </c>
      <c r="C7" s="209"/>
      <c r="D7" s="209"/>
      <c r="E7" s="209"/>
      <c r="F7" s="208"/>
      <c r="G7" s="208"/>
      <c r="H7" s="208"/>
    </row>
    <row r="8" spans="2:10" ht="15.75" thickBot="1" x14ac:dyDescent="0.3">
      <c r="B8" s="319" t="s">
        <v>137</v>
      </c>
      <c r="C8" s="320"/>
      <c r="D8" s="320"/>
      <c r="E8" s="320"/>
      <c r="F8" s="321"/>
    </row>
    <row r="9" spans="2:10" ht="15.75" thickBot="1" x14ac:dyDescent="0.3">
      <c r="B9" s="208" t="s">
        <v>133</v>
      </c>
      <c r="C9" s="266">
        <v>0</v>
      </c>
      <c r="D9" s="266">
        <v>9875.7000000000007</v>
      </c>
      <c r="E9" s="266">
        <v>33643.300000000003</v>
      </c>
      <c r="F9" s="222">
        <f>C9+D9+E9</f>
        <v>43519</v>
      </c>
    </row>
    <row r="10" spans="2:10" ht="15.75" thickBot="1" x14ac:dyDescent="0.3">
      <c r="B10" s="211" t="s">
        <v>134</v>
      </c>
      <c r="C10" s="212"/>
      <c r="D10" s="212"/>
      <c r="E10" s="212"/>
      <c r="F10" s="213"/>
    </row>
    <row r="11" spans="2:10" ht="15.75" thickBot="1" x14ac:dyDescent="0.3">
      <c r="B11" s="208" t="s">
        <v>135</v>
      </c>
      <c r="C11" s="264"/>
      <c r="D11" s="265"/>
      <c r="E11" s="264"/>
      <c r="F11" s="214"/>
    </row>
    <row r="12" spans="2:10" ht="15.75" thickBot="1" x14ac:dyDescent="0.3">
      <c r="B12" s="211" t="s">
        <v>136</v>
      </c>
      <c r="C12" s="212"/>
      <c r="D12" s="212"/>
      <c r="E12" s="212"/>
      <c r="F12" s="213"/>
    </row>
    <row r="13" spans="2:10" ht="15.75" thickBot="1" x14ac:dyDescent="0.3">
      <c r="B13" s="208" t="s">
        <v>127</v>
      </c>
      <c r="C13" s="221">
        <v>0</v>
      </c>
      <c r="D13" s="267">
        <v>9775.7000000000007</v>
      </c>
      <c r="E13" s="267">
        <v>33643.300000000003</v>
      </c>
      <c r="F13" s="221">
        <v>43419</v>
      </c>
      <c r="H13" s="205"/>
    </row>
    <row r="14" spans="2:10" ht="15.75" thickBot="1" x14ac:dyDescent="0.3">
      <c r="B14" s="319" t="s">
        <v>138</v>
      </c>
      <c r="C14" s="320"/>
      <c r="D14" s="320"/>
      <c r="E14" s="320"/>
      <c r="F14" s="321"/>
    </row>
    <row r="15" spans="2:10" ht="15.75" thickBot="1" x14ac:dyDescent="0.3">
      <c r="B15" s="208" t="s">
        <v>133</v>
      </c>
      <c r="C15" s="221">
        <v>23999</v>
      </c>
      <c r="D15" s="220">
        <v>56848.47</v>
      </c>
      <c r="E15" s="221">
        <v>94080</v>
      </c>
      <c r="F15" s="222">
        <f>C15+D15+E15</f>
        <v>174927.47</v>
      </c>
      <c r="J15" s="205"/>
    </row>
    <row r="16" spans="2:10" ht="15.75" thickBot="1" x14ac:dyDescent="0.3">
      <c r="B16" s="211" t="s">
        <v>134</v>
      </c>
      <c r="C16" s="215"/>
      <c r="D16" s="215"/>
      <c r="E16" s="215"/>
      <c r="F16" s="215"/>
      <c r="G16" s="205"/>
    </row>
    <row r="17" spans="2:10" ht="15.75" thickBot="1" x14ac:dyDescent="0.3">
      <c r="B17" s="208" t="s">
        <v>135</v>
      </c>
      <c r="C17" s="221">
        <v>2150</v>
      </c>
      <c r="D17" s="221">
        <v>1640</v>
      </c>
      <c r="F17" s="222">
        <f>C17+D17+E17</f>
        <v>3790</v>
      </c>
    </row>
    <row r="18" spans="2:10" ht="15.75" thickBot="1" x14ac:dyDescent="0.3">
      <c r="B18" s="211" t="s">
        <v>136</v>
      </c>
      <c r="C18" s="216"/>
      <c r="D18" s="215"/>
      <c r="E18" s="215"/>
      <c r="F18" s="215"/>
    </row>
    <row r="19" spans="2:10" ht="15.75" thickBot="1" x14ac:dyDescent="0.3">
      <c r="B19" s="208" t="s">
        <v>127</v>
      </c>
      <c r="C19" s="221">
        <v>0</v>
      </c>
      <c r="D19" s="221">
        <v>670</v>
      </c>
      <c r="E19" s="221">
        <v>21522</v>
      </c>
      <c r="F19" s="221">
        <v>22192</v>
      </c>
      <c r="J19" s="205"/>
    </row>
    <row r="20" spans="2:10" ht="15.75" thickBot="1" x14ac:dyDescent="0.3">
      <c r="B20" s="211" t="s">
        <v>139</v>
      </c>
      <c r="C20" s="222">
        <v>26149</v>
      </c>
      <c r="D20" s="263">
        <v>68364.17</v>
      </c>
      <c r="E20" s="263">
        <v>127723.3</v>
      </c>
      <c r="F20" s="222">
        <f>C20+D20+E20</f>
        <v>222236.47</v>
      </c>
    </row>
    <row r="22" spans="2:10" x14ac:dyDescent="0.25">
      <c r="C22" s="205"/>
      <c r="D22" s="205"/>
      <c r="E22" s="205"/>
      <c r="G22" s="205"/>
    </row>
  </sheetData>
  <mergeCells count="3">
    <mergeCell ref="B2:F2"/>
    <mergeCell ref="B8:F8"/>
    <mergeCell ref="B14:F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90" zoomScaleNormal="90" workbookViewId="0">
      <selection activeCell="L7" sqref="L7"/>
    </sheetView>
  </sheetViews>
  <sheetFormatPr baseColWidth="10" defaultRowHeight="15" x14ac:dyDescent="0.25"/>
  <cols>
    <col min="1" max="1" width="34.85546875" style="4" customWidth="1"/>
    <col min="2" max="2" width="19.42578125" style="4" customWidth="1"/>
    <col min="3" max="9" width="11.42578125" style="4"/>
  </cols>
  <sheetData>
    <row r="1" spans="1:12" ht="57" x14ac:dyDescent="0.25">
      <c r="A1" s="192" t="s">
        <v>1</v>
      </c>
      <c r="B1" s="192" t="s">
        <v>3</v>
      </c>
      <c r="C1" s="192" t="s">
        <v>6</v>
      </c>
      <c r="D1" s="192" t="s">
        <v>84</v>
      </c>
      <c r="E1" s="192" t="s">
        <v>85</v>
      </c>
      <c r="F1" s="192" t="s">
        <v>86</v>
      </c>
      <c r="G1" s="192" t="s">
        <v>87</v>
      </c>
      <c r="H1" s="192" t="s">
        <v>10</v>
      </c>
      <c r="I1" s="192" t="s">
        <v>88</v>
      </c>
    </row>
    <row r="2" spans="1:12" ht="60" x14ac:dyDescent="0.25">
      <c r="A2" s="191" t="s">
        <v>118</v>
      </c>
      <c r="B2" s="196" t="s">
        <v>119</v>
      </c>
      <c r="C2" s="193">
        <v>100</v>
      </c>
      <c r="D2" s="197">
        <f>E2+F2+G2</f>
        <v>50</v>
      </c>
      <c r="E2" s="193">
        <v>0</v>
      </c>
      <c r="F2" s="193">
        <v>50</v>
      </c>
      <c r="G2" s="193">
        <v>0</v>
      </c>
      <c r="H2" s="198" t="s">
        <v>17</v>
      </c>
      <c r="I2" s="197"/>
      <c r="J2">
        <f>50+20000+5280+5639+50+45000</f>
        <v>76019</v>
      </c>
    </row>
    <row r="3" spans="1:12" ht="60" x14ac:dyDescent="0.25">
      <c r="A3" s="191" t="s">
        <v>18</v>
      </c>
      <c r="B3" s="196" t="s">
        <v>122</v>
      </c>
      <c r="C3" s="193">
        <v>100</v>
      </c>
      <c r="D3" s="197">
        <v>20000</v>
      </c>
      <c r="E3" s="193">
        <v>0</v>
      </c>
      <c r="F3" s="194">
        <v>2000</v>
      </c>
      <c r="G3" s="194">
        <v>8000</v>
      </c>
      <c r="H3" s="198" t="s">
        <v>17</v>
      </c>
      <c r="I3" s="197">
        <v>10000</v>
      </c>
      <c r="K3">
        <f>50+2000+1584+1691.7+50+4500</f>
        <v>9875.7000000000007</v>
      </c>
    </row>
    <row r="4" spans="1:12" ht="45" x14ac:dyDescent="0.25">
      <c r="A4" s="199" t="s">
        <v>20</v>
      </c>
      <c r="B4" s="200" t="s">
        <v>117</v>
      </c>
      <c r="C4" s="201">
        <v>100</v>
      </c>
      <c r="D4" s="197">
        <f>E4+F4+G4</f>
        <v>5280</v>
      </c>
      <c r="E4" s="198">
        <v>0</v>
      </c>
      <c r="F4" s="198">
        <v>1584</v>
      </c>
      <c r="G4" s="197">
        <v>3696</v>
      </c>
      <c r="H4" s="198" t="s">
        <v>17</v>
      </c>
      <c r="I4" s="197">
        <v>5280</v>
      </c>
      <c r="J4" s="39"/>
    </row>
    <row r="5" spans="1:12" ht="30" x14ac:dyDescent="0.25">
      <c r="A5" s="191" t="s">
        <v>21</v>
      </c>
      <c r="B5" s="200" t="s">
        <v>117</v>
      </c>
      <c r="C5" s="193">
        <v>100</v>
      </c>
      <c r="D5" s="197">
        <f>E5+F5+G5</f>
        <v>5639</v>
      </c>
      <c r="E5" s="198">
        <v>0</v>
      </c>
      <c r="F5" s="198">
        <v>1691.7</v>
      </c>
      <c r="G5" s="193">
        <v>3947.3</v>
      </c>
      <c r="H5" s="198" t="s">
        <v>17</v>
      </c>
      <c r="I5" s="197">
        <v>5639</v>
      </c>
    </row>
    <row r="6" spans="1:12" ht="45" x14ac:dyDescent="0.25">
      <c r="A6" s="191" t="s">
        <v>120</v>
      </c>
      <c r="B6" s="196" t="s">
        <v>119</v>
      </c>
      <c r="C6" s="193">
        <v>100</v>
      </c>
      <c r="D6" s="197">
        <f>E6+F6+G6</f>
        <v>50</v>
      </c>
      <c r="E6" s="193">
        <v>0</v>
      </c>
      <c r="F6" s="193">
        <v>50</v>
      </c>
      <c r="G6" s="193">
        <v>0</v>
      </c>
      <c r="H6" s="202" t="s">
        <v>17</v>
      </c>
      <c r="I6" s="195"/>
      <c r="L6" s="39">
        <f>I3+I4+I5+I7</f>
        <v>43419</v>
      </c>
    </row>
    <row r="7" spans="1:12" ht="45" x14ac:dyDescent="0.25">
      <c r="A7" s="191" t="s">
        <v>123</v>
      </c>
      <c r="B7" s="196" t="s">
        <v>124</v>
      </c>
      <c r="C7" s="193">
        <v>100</v>
      </c>
      <c r="D7" s="203">
        <v>45000</v>
      </c>
      <c r="E7" s="193">
        <v>0</v>
      </c>
      <c r="F7" s="204">
        <v>4500</v>
      </c>
      <c r="G7" s="204">
        <v>18000</v>
      </c>
      <c r="H7" s="202" t="s">
        <v>17</v>
      </c>
      <c r="I7" s="203">
        <v>22500</v>
      </c>
      <c r="J7" s="205">
        <f>F7+G7</f>
        <v>22500</v>
      </c>
      <c r="K7" s="205">
        <f>I7-J7</f>
        <v>0</v>
      </c>
      <c r="L7">
        <v>43419</v>
      </c>
    </row>
    <row r="8" spans="1:12" x14ac:dyDescent="0.25">
      <c r="D8" s="218">
        <f>SUM(D2:D7)</f>
        <v>76019</v>
      </c>
      <c r="E8" s="218">
        <f t="shared" ref="E8:I8" si="0">SUM(E2:E7)</f>
        <v>0</v>
      </c>
      <c r="F8" s="219">
        <f t="shared" si="0"/>
        <v>9875.7000000000007</v>
      </c>
      <c r="G8" s="219">
        <f t="shared" si="0"/>
        <v>33643.300000000003</v>
      </c>
      <c r="H8" s="218">
        <f t="shared" si="0"/>
        <v>0</v>
      </c>
      <c r="I8" s="219">
        <f t="shared" si="0"/>
        <v>43419</v>
      </c>
    </row>
    <row r="9" spans="1:12" x14ac:dyDescent="0.25">
      <c r="I9" s="4">
        <v>95919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PROGRAMMATION PHYSIQUE</vt:lpstr>
      <vt:lpstr>PROGRAMMATION FINANCIERE</vt:lpstr>
      <vt:lpstr>Feuil1</vt:lpstr>
      <vt:lpstr>A RECHERCHER</vt:lpstr>
      <vt:lpstr>PDVS+ONU HAB</vt:lpstr>
      <vt:lpstr>Feuil2</vt:lpstr>
      <vt:lpstr>TOTAL</vt:lpstr>
      <vt:lpstr>Feuil4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Zalissa Sawadogo</dc:creator>
  <cp:lastModifiedBy>Zalissa Sawadogo</cp:lastModifiedBy>
  <dcterms:created xsi:type="dcterms:W3CDTF">2023-06-14T09:24:53Z</dcterms:created>
  <dcterms:modified xsi:type="dcterms:W3CDTF">2023-07-24T15:55:51Z</dcterms:modified>
</cp:coreProperties>
</file>